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デスクトップ\放課後児童デイ開業準備\ホームページ用画像\"/>
    </mc:Choice>
  </mc:AlternateContent>
  <xr:revisionPtr revIDLastSave="0" documentId="13_ncr:1_{E9E5A752-E03C-45B5-8556-53F82A49080C}" xr6:coauthVersionLast="47" xr6:coauthVersionMax="47" xr10:uidLastSave="{00000000-0000-0000-0000-000000000000}"/>
  <bookViews>
    <workbookView xWindow="-110" yWindow="-110" windowWidth="22780" windowHeight="14540" tabRatio="801" xr2:uid="{00000000-000D-0000-FFFF-FFFF00000000}"/>
  </bookViews>
  <sheets>
    <sheet name="髙橋作成　収支予測（仮）" sheetId="73" r:id="rId1"/>
    <sheet name="加算一覧" sheetId="117" r:id="rId2"/>
  </sheets>
  <externalReferences>
    <externalReference r:id="rId3"/>
    <externalReference r:id="rId4"/>
  </externalReferences>
  <definedNames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prtNo">[1]main!#REF!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[2]main!#REF!</definedName>
    <definedName name="startNumber">[2]main!#REF!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食事">#REF!</definedName>
    <definedName name="町っ油">#REF!</definedName>
    <definedName name="利用日数記入例">#REF!</definedName>
  </definedNames>
  <calcPr calcId="191029"/>
</workbook>
</file>

<file path=xl/calcChain.xml><?xml version="1.0" encoding="utf-8"?>
<calcChain xmlns="http://schemas.openxmlformats.org/spreadsheetml/2006/main">
  <c r="C1" i="73" l="1"/>
  <c r="F13" i="73"/>
  <c r="F122" i="73"/>
  <c r="J20" i="73"/>
  <c r="J18" i="73"/>
  <c r="J9" i="73"/>
  <c r="H20" i="73"/>
  <c r="H18" i="73" s="1"/>
  <c r="H9" i="73" s="1"/>
  <c r="H83" i="73"/>
  <c r="I83" i="73"/>
  <c r="J83" i="73"/>
  <c r="K83" i="73"/>
  <c r="L83" i="73"/>
  <c r="M83" i="73"/>
  <c r="N83" i="73"/>
  <c r="O83" i="73"/>
  <c r="P83" i="73"/>
  <c r="Q83" i="73"/>
  <c r="R83" i="73"/>
  <c r="S83" i="73"/>
  <c r="T83" i="73"/>
  <c r="U83" i="73"/>
  <c r="V83" i="73"/>
  <c r="W83" i="73"/>
  <c r="X83" i="73"/>
  <c r="Y83" i="73"/>
  <c r="Z83" i="73"/>
  <c r="AA83" i="73"/>
  <c r="AB83" i="73"/>
  <c r="AC83" i="73"/>
  <c r="AD83" i="73"/>
  <c r="G83" i="73"/>
  <c r="G79" i="73"/>
  <c r="G80" i="73"/>
  <c r="H67" i="73"/>
  <c r="I67" i="73"/>
  <c r="J67" i="73"/>
  <c r="K67" i="73"/>
  <c r="L67" i="73"/>
  <c r="M67" i="73"/>
  <c r="N67" i="73"/>
  <c r="O67" i="73"/>
  <c r="P67" i="73"/>
  <c r="Q67" i="73"/>
  <c r="R67" i="73"/>
  <c r="S67" i="73"/>
  <c r="T67" i="73"/>
  <c r="U67" i="73"/>
  <c r="V67" i="73"/>
  <c r="W67" i="73"/>
  <c r="X67" i="73"/>
  <c r="Y67" i="73"/>
  <c r="Z67" i="73"/>
  <c r="AA67" i="73"/>
  <c r="AB67" i="73"/>
  <c r="AC67" i="73"/>
  <c r="AD67" i="73"/>
  <c r="G67" i="73"/>
  <c r="G63" i="73"/>
  <c r="H25" i="73"/>
  <c r="I25" i="73"/>
  <c r="J25" i="73"/>
  <c r="K25" i="73"/>
  <c r="L25" i="73"/>
  <c r="M25" i="73"/>
  <c r="N25" i="73"/>
  <c r="O25" i="73"/>
  <c r="P25" i="73"/>
  <c r="Q25" i="73"/>
  <c r="R25" i="73"/>
  <c r="S25" i="73"/>
  <c r="T25" i="73"/>
  <c r="U25" i="73"/>
  <c r="V25" i="73"/>
  <c r="W25" i="73"/>
  <c r="X25" i="73"/>
  <c r="Y25" i="73"/>
  <c r="Z25" i="73"/>
  <c r="AA25" i="73"/>
  <c r="AB25" i="73"/>
  <c r="AC25" i="73"/>
  <c r="AD25" i="73"/>
  <c r="H26" i="73"/>
  <c r="I26" i="73"/>
  <c r="J26" i="73"/>
  <c r="K26" i="73"/>
  <c r="L26" i="73"/>
  <c r="M26" i="73"/>
  <c r="N26" i="73"/>
  <c r="O26" i="73"/>
  <c r="P26" i="73"/>
  <c r="Q26" i="73"/>
  <c r="R26" i="73"/>
  <c r="S26" i="73"/>
  <c r="T26" i="73"/>
  <c r="U26" i="73"/>
  <c r="V26" i="73"/>
  <c r="W26" i="73"/>
  <c r="X26" i="73"/>
  <c r="Y26" i="73"/>
  <c r="Z26" i="73"/>
  <c r="AA26" i="73"/>
  <c r="AB26" i="73"/>
  <c r="AC26" i="73"/>
  <c r="AD26" i="73"/>
  <c r="H27" i="73"/>
  <c r="I27" i="73"/>
  <c r="J27" i="73"/>
  <c r="K27" i="73"/>
  <c r="L27" i="73"/>
  <c r="M27" i="73"/>
  <c r="N27" i="73"/>
  <c r="O27" i="73"/>
  <c r="P27" i="73"/>
  <c r="Q27" i="73"/>
  <c r="R27" i="73"/>
  <c r="S27" i="73"/>
  <c r="T27" i="73"/>
  <c r="U27" i="73"/>
  <c r="V27" i="73"/>
  <c r="W27" i="73"/>
  <c r="X27" i="73"/>
  <c r="Y27" i="73"/>
  <c r="Z27" i="73"/>
  <c r="AA27" i="73"/>
  <c r="AB27" i="73"/>
  <c r="AC27" i="73"/>
  <c r="AD27" i="73"/>
  <c r="G25" i="73"/>
  <c r="G21" i="73"/>
  <c r="G23" i="73"/>
  <c r="G26" i="73"/>
  <c r="G27" i="73"/>
  <c r="AD23" i="73"/>
  <c r="AC23" i="73"/>
  <c r="AB23" i="73"/>
  <c r="AA23" i="73"/>
  <c r="Z23" i="73"/>
  <c r="Y23" i="73"/>
  <c r="X23" i="73"/>
  <c r="W23" i="73"/>
  <c r="V23" i="73"/>
  <c r="U23" i="73"/>
  <c r="T23" i="73"/>
  <c r="S23" i="73"/>
  <c r="R23" i="73"/>
  <c r="Q23" i="73"/>
  <c r="P23" i="73"/>
  <c r="O23" i="73"/>
  <c r="N23" i="73"/>
  <c r="M23" i="73"/>
  <c r="L23" i="73"/>
  <c r="K23" i="73"/>
  <c r="J23" i="73"/>
  <c r="I23" i="73"/>
  <c r="H23" i="73"/>
  <c r="AD22" i="73"/>
  <c r="AC22" i="73"/>
  <c r="AB22" i="73"/>
  <c r="AA22" i="73"/>
  <c r="Z22" i="73"/>
  <c r="Y22" i="73"/>
  <c r="X22" i="73"/>
  <c r="W22" i="73"/>
  <c r="V22" i="73"/>
  <c r="U22" i="73"/>
  <c r="T22" i="73"/>
  <c r="S22" i="73"/>
  <c r="R22" i="73"/>
  <c r="Q22" i="73"/>
  <c r="P22" i="73"/>
  <c r="O22" i="73"/>
  <c r="N22" i="73"/>
  <c r="M22" i="73"/>
  <c r="L22" i="73"/>
  <c r="K22" i="73"/>
  <c r="J22" i="73"/>
  <c r="I22" i="73"/>
  <c r="H22" i="73"/>
  <c r="AD21" i="73"/>
  <c r="AC21" i="73"/>
  <c r="AB21" i="73"/>
  <c r="AA21" i="73"/>
  <c r="Z21" i="73"/>
  <c r="Y21" i="73"/>
  <c r="X21" i="73"/>
  <c r="W21" i="73"/>
  <c r="V21" i="73"/>
  <c r="U21" i="73"/>
  <c r="T21" i="73"/>
  <c r="S21" i="73"/>
  <c r="R21" i="73"/>
  <c r="Q21" i="73"/>
  <c r="P21" i="73"/>
  <c r="O21" i="73"/>
  <c r="N21" i="73"/>
  <c r="M21" i="73"/>
  <c r="L21" i="73"/>
  <c r="K21" i="73"/>
  <c r="J21" i="73"/>
  <c r="I21" i="73"/>
  <c r="H21" i="73"/>
  <c r="G22" i="73"/>
  <c r="AC44" i="73"/>
  <c r="AB44" i="73"/>
  <c r="AA44" i="73"/>
  <c r="Z44" i="73"/>
  <c r="Z79" i="73" s="1"/>
  <c r="Y44" i="73"/>
  <c r="Y79" i="73" s="1"/>
  <c r="X44" i="73"/>
  <c r="W44" i="73"/>
  <c r="V44" i="73"/>
  <c r="V79" i="73" s="1"/>
  <c r="U44" i="73"/>
  <c r="T44" i="73"/>
  <c r="S44" i="73"/>
  <c r="AC43" i="73"/>
  <c r="AB43" i="73"/>
  <c r="AA43" i="73"/>
  <c r="Z43" i="73"/>
  <c r="Y43" i="73"/>
  <c r="X43" i="73"/>
  <c r="W43" i="73"/>
  <c r="V43" i="73"/>
  <c r="V80" i="73" s="1"/>
  <c r="U43" i="73"/>
  <c r="T43" i="73"/>
  <c r="S43" i="73"/>
  <c r="AA30" i="73"/>
  <c r="Z30" i="73"/>
  <c r="Y30" i="73"/>
  <c r="X30" i="73"/>
  <c r="W30" i="73"/>
  <c r="W63" i="73" s="1"/>
  <c r="V30" i="73"/>
  <c r="U30" i="73"/>
  <c r="T30" i="73"/>
  <c r="S30" i="73"/>
  <c r="AA29" i="73"/>
  <c r="Z29" i="73"/>
  <c r="Z62" i="73" s="1"/>
  <c r="Y29" i="73"/>
  <c r="Y62" i="73" s="1"/>
  <c r="X29" i="73"/>
  <c r="W29" i="73"/>
  <c r="V29" i="73"/>
  <c r="U29" i="73"/>
  <c r="T29" i="73"/>
  <c r="S29" i="73"/>
  <c r="AD102" i="73"/>
  <c r="AD100" i="73"/>
  <c r="AD99" i="73"/>
  <c r="AD98" i="73"/>
  <c r="AD97" i="73"/>
  <c r="AD96" i="73"/>
  <c r="AD94" i="73"/>
  <c r="AD103" i="73" s="1"/>
  <c r="AC102" i="73"/>
  <c r="AC100" i="73"/>
  <c r="AC99" i="73"/>
  <c r="AC98" i="73"/>
  <c r="AC97" i="73"/>
  <c r="AC96" i="73"/>
  <c r="AC94" i="73"/>
  <c r="AC103" i="73" s="1"/>
  <c r="AB102" i="73"/>
  <c r="AA102" i="73"/>
  <c r="Z102" i="73"/>
  <c r="Y102" i="73"/>
  <c r="X102" i="73"/>
  <c r="W102" i="73"/>
  <c r="V102" i="73"/>
  <c r="U102" i="73"/>
  <c r="T102" i="73"/>
  <c r="S102" i="73"/>
  <c r="AB100" i="73"/>
  <c r="AA100" i="73"/>
  <c r="Z100" i="73"/>
  <c r="Y100" i="73"/>
  <c r="X100" i="73"/>
  <c r="W100" i="73"/>
  <c r="V100" i="73"/>
  <c r="U100" i="73"/>
  <c r="T100" i="73"/>
  <c r="S100" i="73"/>
  <c r="AB99" i="73"/>
  <c r="AA99" i="73"/>
  <c r="Z99" i="73"/>
  <c r="Y99" i="73"/>
  <c r="X99" i="73"/>
  <c r="W99" i="73"/>
  <c r="V99" i="73"/>
  <c r="U99" i="73"/>
  <c r="T99" i="73"/>
  <c r="S99" i="73"/>
  <c r="AB98" i="73"/>
  <c r="AA98" i="73"/>
  <c r="Z98" i="73"/>
  <c r="Y98" i="73"/>
  <c r="X98" i="73"/>
  <c r="W98" i="73"/>
  <c r="V98" i="73"/>
  <c r="U98" i="73"/>
  <c r="T98" i="73"/>
  <c r="S98" i="73"/>
  <c r="AB97" i="73"/>
  <c r="AA97" i="73"/>
  <c r="Z97" i="73"/>
  <c r="Y97" i="73"/>
  <c r="X97" i="73"/>
  <c r="W97" i="73"/>
  <c r="V97" i="73"/>
  <c r="U97" i="73"/>
  <c r="T97" i="73"/>
  <c r="S97" i="73"/>
  <c r="AB96" i="73"/>
  <c r="AA96" i="73"/>
  <c r="Z96" i="73"/>
  <c r="Y96" i="73"/>
  <c r="X96" i="73"/>
  <c r="W96" i="73"/>
  <c r="V96" i="73"/>
  <c r="U96" i="73"/>
  <c r="T96" i="73"/>
  <c r="S96" i="73"/>
  <c r="S94" i="73"/>
  <c r="S103" i="73" s="1"/>
  <c r="Z119" i="73"/>
  <c r="Y119" i="73"/>
  <c r="X119" i="73"/>
  <c r="W119" i="73"/>
  <c r="V119" i="73"/>
  <c r="U119" i="73"/>
  <c r="T119" i="73"/>
  <c r="S119" i="73"/>
  <c r="R119" i="73"/>
  <c r="G119" i="73"/>
  <c r="U117" i="73"/>
  <c r="T117" i="73"/>
  <c r="S117" i="73"/>
  <c r="AD111" i="73"/>
  <c r="AC111" i="73"/>
  <c r="AB111" i="73"/>
  <c r="AA111" i="73"/>
  <c r="Z111" i="73"/>
  <c r="Y111" i="73"/>
  <c r="X111" i="73"/>
  <c r="W111" i="73"/>
  <c r="V111" i="73"/>
  <c r="U111" i="73"/>
  <c r="T111" i="73"/>
  <c r="V109" i="73"/>
  <c r="W109" i="73" s="1"/>
  <c r="AD85" i="73"/>
  <c r="AD80" i="73"/>
  <c r="AB79" i="73"/>
  <c r="AA79" i="73"/>
  <c r="T79" i="73"/>
  <c r="S79" i="73"/>
  <c r="AD78" i="73"/>
  <c r="X78" i="73"/>
  <c r="W78" i="73"/>
  <c r="V78" i="73"/>
  <c r="AB77" i="73"/>
  <c r="AA77" i="73"/>
  <c r="T77" i="73"/>
  <c r="S77" i="73"/>
  <c r="AD64" i="73"/>
  <c r="Z63" i="73"/>
  <c r="AD62" i="73"/>
  <c r="AD44" i="73"/>
  <c r="AD79" i="73" s="1"/>
  <c r="AC79" i="73"/>
  <c r="X79" i="73"/>
  <c r="W79" i="73"/>
  <c r="U79" i="73"/>
  <c r="AD43" i="73"/>
  <c r="AC80" i="73"/>
  <c r="AB80" i="73"/>
  <c r="U80" i="73"/>
  <c r="T80" i="73"/>
  <c r="AD42" i="73"/>
  <c r="AC42" i="73"/>
  <c r="AB42" i="73"/>
  <c r="AA42" i="73"/>
  <c r="Z42" i="73"/>
  <c r="Z77" i="73" s="1"/>
  <c r="Y42" i="73"/>
  <c r="X42" i="73"/>
  <c r="X87" i="73" s="1"/>
  <c r="W42" i="73"/>
  <c r="V42" i="73"/>
  <c r="U42" i="73"/>
  <c r="T42" i="73"/>
  <c r="S42" i="73"/>
  <c r="AD30" i="73"/>
  <c r="AD63" i="73" s="1"/>
  <c r="AC30" i="73"/>
  <c r="AC63" i="73" s="1"/>
  <c r="AB30" i="73"/>
  <c r="Y63" i="73"/>
  <c r="X63" i="73"/>
  <c r="AD29" i="73"/>
  <c r="AC29" i="73"/>
  <c r="AC62" i="73" s="1"/>
  <c r="AB29" i="73"/>
  <c r="AB62" i="73" s="1"/>
  <c r="AA62" i="73"/>
  <c r="U62" i="73"/>
  <c r="T62" i="73"/>
  <c r="S62" i="73"/>
  <c r="AD28" i="73"/>
  <c r="AD61" i="73" s="1"/>
  <c r="AC28" i="73"/>
  <c r="AC69" i="73" s="1"/>
  <c r="AB28" i="73"/>
  <c r="AA28" i="73"/>
  <c r="Z28" i="73"/>
  <c r="Z61" i="73" s="1"/>
  <c r="Y28" i="73"/>
  <c r="X28" i="73"/>
  <c r="W28" i="73"/>
  <c r="V28" i="73"/>
  <c r="U28" i="73"/>
  <c r="T28" i="73"/>
  <c r="S28" i="73"/>
  <c r="AD24" i="73"/>
  <c r="AC24" i="73"/>
  <c r="AB24" i="73"/>
  <c r="AA24" i="73"/>
  <c r="Z24" i="73"/>
  <c r="Y24" i="73"/>
  <c r="X24" i="73"/>
  <c r="W24" i="73"/>
  <c r="W18" i="73" s="1"/>
  <c r="W9" i="73" s="1"/>
  <c r="V24" i="73"/>
  <c r="U24" i="73"/>
  <c r="T24" i="73"/>
  <c r="S24" i="73"/>
  <c r="AD20" i="73"/>
  <c r="AC20" i="73"/>
  <c r="AB20" i="73"/>
  <c r="AA20" i="73"/>
  <c r="Z20" i="73"/>
  <c r="Y20" i="73"/>
  <c r="X20" i="73"/>
  <c r="X18" i="73" s="1"/>
  <c r="X9" i="73" s="1"/>
  <c r="W20" i="73"/>
  <c r="V20" i="73"/>
  <c r="V18" i="73" s="1"/>
  <c r="V9" i="73" s="1"/>
  <c r="U20" i="73"/>
  <c r="U18" i="73" s="1"/>
  <c r="U9" i="73" s="1"/>
  <c r="T20" i="73"/>
  <c r="S20" i="73"/>
  <c r="AD19" i="73"/>
  <c r="AC19" i="73"/>
  <c r="U19" i="73"/>
  <c r="AD18" i="73"/>
  <c r="AC18" i="73"/>
  <c r="AB18" i="73"/>
  <c r="AB9" i="73" s="1"/>
  <c r="AA18" i="73"/>
  <c r="AA9" i="73" s="1"/>
  <c r="Z18" i="73"/>
  <c r="Z9" i="73" s="1"/>
  <c r="Y18" i="73"/>
  <c r="T18" i="73"/>
  <c r="T9" i="73" s="1"/>
  <c r="S18" i="73"/>
  <c r="S9" i="73" s="1"/>
  <c r="AC13" i="73"/>
  <c r="AB13" i="73"/>
  <c r="AA13" i="73"/>
  <c r="Z13" i="73"/>
  <c r="Y13" i="73"/>
  <c r="X13" i="73"/>
  <c r="W13" i="73"/>
  <c r="V13" i="73"/>
  <c r="U13" i="73"/>
  <c r="T13" i="73"/>
  <c r="S13" i="73"/>
  <c r="AC10" i="73"/>
  <c r="AD9" i="73"/>
  <c r="AC9" i="73"/>
  <c r="Y9" i="73"/>
  <c r="Y1" i="73"/>
  <c r="AH28" i="73"/>
  <c r="J99" i="73"/>
  <c r="N77" i="73"/>
  <c r="H78" i="73"/>
  <c r="H24" i="73"/>
  <c r="I24" i="73"/>
  <c r="J24" i="73"/>
  <c r="K24" i="73"/>
  <c r="L24" i="73"/>
  <c r="M24" i="73"/>
  <c r="N24" i="73"/>
  <c r="O24" i="73"/>
  <c r="P24" i="73"/>
  <c r="Q24" i="73"/>
  <c r="R24" i="73"/>
  <c r="G24" i="73"/>
  <c r="R63" i="73"/>
  <c r="G20" i="73"/>
  <c r="G43" i="73"/>
  <c r="G78" i="73" s="1"/>
  <c r="R44" i="73"/>
  <c r="Q44" i="73"/>
  <c r="P44" i="73"/>
  <c r="O44" i="73"/>
  <c r="N44" i="73"/>
  <c r="M44" i="73"/>
  <c r="L44" i="73"/>
  <c r="K44" i="73"/>
  <c r="J44" i="73"/>
  <c r="I44" i="73"/>
  <c r="H44" i="73"/>
  <c r="G44" i="73"/>
  <c r="R43" i="73"/>
  <c r="Q43" i="73"/>
  <c r="Q78" i="73" s="1"/>
  <c r="P43" i="73"/>
  <c r="P78" i="73" s="1"/>
  <c r="O43" i="73"/>
  <c r="O78" i="73" s="1"/>
  <c r="N43" i="73"/>
  <c r="N80" i="73" s="1"/>
  <c r="M43" i="73"/>
  <c r="M78" i="73" s="1"/>
  <c r="L43" i="73"/>
  <c r="L78" i="73" s="1"/>
  <c r="K43" i="73"/>
  <c r="K78" i="73" s="1"/>
  <c r="J43" i="73"/>
  <c r="I43" i="73"/>
  <c r="H43" i="73"/>
  <c r="R42" i="73"/>
  <c r="Q42" i="73"/>
  <c r="Q77" i="73" s="1"/>
  <c r="P42" i="73"/>
  <c r="P77" i="73" s="1"/>
  <c r="O42" i="73"/>
  <c r="N42" i="73"/>
  <c r="M42" i="73"/>
  <c r="L42" i="73"/>
  <c r="K42" i="73"/>
  <c r="K77" i="73" s="1"/>
  <c r="J42" i="73"/>
  <c r="I42" i="73"/>
  <c r="I77" i="73" s="1"/>
  <c r="H42" i="73"/>
  <c r="H77" i="73" s="1"/>
  <c r="G42" i="73"/>
  <c r="H29" i="73"/>
  <c r="H62" i="73" s="1"/>
  <c r="I29" i="73"/>
  <c r="I62" i="73" s="1"/>
  <c r="J29" i="73"/>
  <c r="J62" i="73" s="1"/>
  <c r="K29" i="73"/>
  <c r="K62" i="73" s="1"/>
  <c r="L29" i="73"/>
  <c r="L62" i="73" s="1"/>
  <c r="M29" i="73"/>
  <c r="M62" i="73" s="1"/>
  <c r="N29" i="73"/>
  <c r="N62" i="73" s="1"/>
  <c r="O29" i="73"/>
  <c r="O62" i="73" s="1"/>
  <c r="P29" i="73"/>
  <c r="P62" i="73" s="1"/>
  <c r="Q29" i="73"/>
  <c r="Q62" i="73" s="1"/>
  <c r="R29" i="73"/>
  <c r="R62" i="73" s="1"/>
  <c r="G29" i="73"/>
  <c r="G62" i="73" s="1"/>
  <c r="G28" i="73"/>
  <c r="G30" i="73"/>
  <c r="H30" i="73"/>
  <c r="H63" i="73" s="1"/>
  <c r="I30" i="73"/>
  <c r="I63" i="73" s="1"/>
  <c r="J30" i="73"/>
  <c r="J63" i="73" s="1"/>
  <c r="K30" i="73"/>
  <c r="K63" i="73" s="1"/>
  <c r="L30" i="73"/>
  <c r="L63" i="73" s="1"/>
  <c r="M30" i="73"/>
  <c r="M63" i="73" s="1"/>
  <c r="N30" i="73"/>
  <c r="N63" i="73" s="1"/>
  <c r="O30" i="73"/>
  <c r="O63" i="73" s="1"/>
  <c r="P30" i="73"/>
  <c r="P63" i="73" s="1"/>
  <c r="Q30" i="73"/>
  <c r="Q63" i="73" s="1"/>
  <c r="R30" i="73"/>
  <c r="AH30" i="73"/>
  <c r="AI30" i="73"/>
  <c r="H98" i="73"/>
  <c r="I98" i="73"/>
  <c r="J98" i="73"/>
  <c r="K98" i="73"/>
  <c r="L98" i="73"/>
  <c r="M98" i="73"/>
  <c r="N98" i="73"/>
  <c r="O98" i="73"/>
  <c r="P98" i="73"/>
  <c r="Q98" i="73"/>
  <c r="R98" i="73"/>
  <c r="G98" i="73"/>
  <c r="G97" i="73"/>
  <c r="R97" i="73"/>
  <c r="Q97" i="73"/>
  <c r="P97" i="73"/>
  <c r="O97" i="73"/>
  <c r="N97" i="73"/>
  <c r="M97" i="73"/>
  <c r="L97" i="73"/>
  <c r="K97" i="73"/>
  <c r="J97" i="73"/>
  <c r="I97" i="73"/>
  <c r="H97" i="73"/>
  <c r="G94" i="73"/>
  <c r="H94" i="73" s="1"/>
  <c r="C108" i="73"/>
  <c r="G96" i="73"/>
  <c r="K99" i="73"/>
  <c r="L99" i="73"/>
  <c r="M99" i="73"/>
  <c r="G13" i="73"/>
  <c r="H13" i="73"/>
  <c r="I13" i="73"/>
  <c r="J13" i="73"/>
  <c r="K13" i="73"/>
  <c r="L13" i="73"/>
  <c r="M13" i="73"/>
  <c r="N13" i="73"/>
  <c r="O13" i="73"/>
  <c r="P13" i="73"/>
  <c r="Q13" i="73"/>
  <c r="F11" i="73"/>
  <c r="H96" i="73"/>
  <c r="I96" i="73"/>
  <c r="J96" i="73"/>
  <c r="K96" i="73"/>
  <c r="L96" i="73"/>
  <c r="M96" i="73"/>
  <c r="N96" i="73"/>
  <c r="O96" i="73"/>
  <c r="P96" i="73"/>
  <c r="Q96" i="73"/>
  <c r="R96" i="73"/>
  <c r="N99" i="73"/>
  <c r="O99" i="73"/>
  <c r="P99" i="73"/>
  <c r="Q99" i="73"/>
  <c r="R99" i="73"/>
  <c r="P100" i="73"/>
  <c r="Q100" i="73"/>
  <c r="R100" i="73"/>
  <c r="U63" i="73" l="1"/>
  <c r="V85" i="73"/>
  <c r="X19" i="73"/>
  <c r="Y87" i="73"/>
  <c r="Y80" i="73"/>
  <c r="U10" i="73"/>
  <c r="Z84" i="73"/>
  <c r="Z85" i="73"/>
  <c r="Z87" i="73"/>
  <c r="AB85" i="73"/>
  <c r="U85" i="73"/>
  <c r="AC85" i="73"/>
  <c r="T85" i="73"/>
  <c r="V19" i="73"/>
  <c r="X68" i="73"/>
  <c r="Y19" i="73"/>
  <c r="V64" i="73"/>
  <c r="Z68" i="73"/>
  <c r="Y10" i="73"/>
  <c r="U69" i="73"/>
  <c r="V63" i="73"/>
  <c r="X10" i="73"/>
  <c r="Z10" i="73"/>
  <c r="S104" i="73"/>
  <c r="S91" i="73" s="1"/>
  <c r="V68" i="73"/>
  <c r="T94" i="73"/>
  <c r="T69" i="73"/>
  <c r="AB69" i="73"/>
  <c r="S80" i="73"/>
  <c r="S78" i="73"/>
  <c r="S84" i="73"/>
  <c r="S87" i="73"/>
  <c r="AA84" i="73"/>
  <c r="AA87" i="73"/>
  <c r="AA80" i="73"/>
  <c r="AA78" i="73"/>
  <c r="AA89" i="73" s="1"/>
  <c r="AA75" i="73" s="1"/>
  <c r="AA10" i="73"/>
  <c r="AA68" i="73"/>
  <c r="AA61" i="73"/>
  <c r="AA69" i="73"/>
  <c r="AA64" i="73"/>
  <c r="AA19" i="73"/>
  <c r="S12" i="73"/>
  <c r="AA63" i="73"/>
  <c r="S68" i="73"/>
  <c r="S61" i="73"/>
  <c r="S69" i="73"/>
  <c r="S64" i="73"/>
  <c r="S19" i="73"/>
  <c r="S10" i="73"/>
  <c r="X109" i="73"/>
  <c r="W117" i="73"/>
  <c r="S63" i="73"/>
  <c r="W68" i="73"/>
  <c r="AA85" i="73"/>
  <c r="V69" i="73"/>
  <c r="W80" i="73"/>
  <c r="W87" i="73"/>
  <c r="W84" i="73"/>
  <c r="W77" i="73"/>
  <c r="W85" i="73"/>
  <c r="S85" i="73"/>
  <c r="Y68" i="73"/>
  <c r="AD69" i="73"/>
  <c r="AD73" i="73" s="1"/>
  <c r="W10" i="73"/>
  <c r="W62" i="73"/>
  <c r="W69" i="73"/>
  <c r="W64" i="73"/>
  <c r="W19" i="73"/>
  <c r="Z69" i="73"/>
  <c r="Z19" i="73"/>
  <c r="Z64" i="73"/>
  <c r="V77" i="73"/>
  <c r="V87" i="73"/>
  <c r="V84" i="73"/>
  <c r="AD87" i="73"/>
  <c r="AD77" i="73"/>
  <c r="AD84" i="73"/>
  <c r="Z80" i="73"/>
  <c r="Z78" i="73"/>
  <c r="V62" i="73"/>
  <c r="T61" i="73"/>
  <c r="AB61" i="73"/>
  <c r="X62" i="73"/>
  <c r="T63" i="73"/>
  <c r="AB63" i="73"/>
  <c r="X64" i="73"/>
  <c r="T68" i="73"/>
  <c r="AB68" i="73"/>
  <c r="X69" i="73"/>
  <c r="X80" i="73"/>
  <c r="T84" i="73"/>
  <c r="AB84" i="73"/>
  <c r="X85" i="73"/>
  <c r="T87" i="73"/>
  <c r="AB87" i="73"/>
  <c r="T10" i="73"/>
  <c r="AB10" i="73"/>
  <c r="U61" i="73"/>
  <c r="AC61" i="73"/>
  <c r="Y64" i="73"/>
  <c r="U68" i="73"/>
  <c r="AC68" i="73"/>
  <c r="Y69" i="73"/>
  <c r="U77" i="73"/>
  <c r="AC77" i="73"/>
  <c r="Y78" i="73"/>
  <c r="U84" i="73"/>
  <c r="AC84" i="73"/>
  <c r="Y85" i="73"/>
  <c r="U87" i="73"/>
  <c r="AC87" i="73"/>
  <c r="V117" i="73"/>
  <c r="V61" i="73"/>
  <c r="AD68" i="73"/>
  <c r="V10" i="73"/>
  <c r="AD10" i="73"/>
  <c r="W61" i="73"/>
  <c r="T19" i="73"/>
  <c r="AB19" i="73"/>
  <c r="X61" i="73"/>
  <c r="T64" i="73"/>
  <c r="AB64" i="73"/>
  <c r="X77" i="73"/>
  <c r="T78" i="73"/>
  <c r="AB78" i="73"/>
  <c r="X84" i="73"/>
  <c r="Y61" i="73"/>
  <c r="U64" i="73"/>
  <c r="AC64" i="73"/>
  <c r="Y77" i="73"/>
  <c r="U78" i="73"/>
  <c r="AC78" i="73"/>
  <c r="Y84" i="73"/>
  <c r="I80" i="73"/>
  <c r="J80" i="73"/>
  <c r="R80" i="73"/>
  <c r="G69" i="73"/>
  <c r="G87" i="73"/>
  <c r="O84" i="73"/>
  <c r="H84" i="73"/>
  <c r="P87" i="73"/>
  <c r="P80" i="73"/>
  <c r="H80" i="73"/>
  <c r="O80" i="73"/>
  <c r="G64" i="73"/>
  <c r="M80" i="73"/>
  <c r="L80" i="73"/>
  <c r="K80" i="73"/>
  <c r="G84" i="73"/>
  <c r="G61" i="73"/>
  <c r="G68" i="73"/>
  <c r="Q80" i="73"/>
  <c r="J85" i="73"/>
  <c r="H87" i="73"/>
  <c r="R85" i="73"/>
  <c r="K87" i="73"/>
  <c r="I87" i="73"/>
  <c r="P85" i="73"/>
  <c r="M84" i="73"/>
  <c r="J84" i="73"/>
  <c r="R84" i="73"/>
  <c r="O85" i="73"/>
  <c r="P84" i="73"/>
  <c r="H85" i="73"/>
  <c r="N85" i="73"/>
  <c r="O87" i="73"/>
  <c r="K84" i="73"/>
  <c r="J78" i="73"/>
  <c r="I84" i="73"/>
  <c r="I78" i="73"/>
  <c r="Q85" i="73"/>
  <c r="I85" i="73"/>
  <c r="L84" i="73"/>
  <c r="R87" i="73"/>
  <c r="J87" i="73"/>
  <c r="G77" i="73"/>
  <c r="O77" i="73"/>
  <c r="Q87" i="73"/>
  <c r="R78" i="73"/>
  <c r="Q84" i="73"/>
  <c r="M85" i="73"/>
  <c r="N87" i="73"/>
  <c r="L85" i="73"/>
  <c r="M87" i="73"/>
  <c r="R77" i="73"/>
  <c r="J77" i="73"/>
  <c r="M77" i="73"/>
  <c r="L77" i="73"/>
  <c r="K85" i="73"/>
  <c r="N84" i="73"/>
  <c r="G85" i="73"/>
  <c r="L87" i="73"/>
  <c r="N78" i="73"/>
  <c r="F129" i="73"/>
  <c r="Z89" i="73" l="1"/>
  <c r="T89" i="73"/>
  <c r="T75" i="73" s="1"/>
  <c r="AB89" i="73"/>
  <c r="AB75" i="73" s="1"/>
  <c r="AD59" i="73"/>
  <c r="S89" i="73"/>
  <c r="S75" i="73" s="1"/>
  <c r="T103" i="73"/>
  <c r="T104" i="73" s="1"/>
  <c r="T91" i="73" s="1"/>
  <c r="U94" i="73"/>
  <c r="T12" i="73"/>
  <c r="Z75" i="73"/>
  <c r="AA73" i="73"/>
  <c r="AA59" i="73" s="1"/>
  <c r="AA57" i="73" s="1"/>
  <c r="AA11" i="73" s="1"/>
  <c r="W89" i="73"/>
  <c r="W75" i="73" s="1"/>
  <c r="W73" i="73"/>
  <c r="W59" i="73"/>
  <c r="V89" i="73"/>
  <c r="V75" i="73"/>
  <c r="Y109" i="73"/>
  <c r="X117" i="73"/>
  <c r="S73" i="73"/>
  <c r="S59" i="73" s="1"/>
  <c r="X73" i="73"/>
  <c r="X59" i="73" s="1"/>
  <c r="U73" i="73"/>
  <c r="U59" i="73" s="1"/>
  <c r="AB73" i="73"/>
  <c r="AB59" i="73" s="1"/>
  <c r="AB57" i="73" s="1"/>
  <c r="AB11" i="73" s="1"/>
  <c r="Z73" i="73"/>
  <c r="Z59" i="73" s="1"/>
  <c r="Y89" i="73"/>
  <c r="Y75" i="73"/>
  <c r="AC73" i="73"/>
  <c r="AC59" i="73" s="1"/>
  <c r="AD89" i="73"/>
  <c r="AD75" i="73" s="1"/>
  <c r="V73" i="73"/>
  <c r="V59" i="73"/>
  <c r="AC89" i="73"/>
  <c r="AC75" i="73" s="1"/>
  <c r="T73" i="73"/>
  <c r="T59" i="73" s="1"/>
  <c r="T57" i="73" s="1"/>
  <c r="T11" i="73" s="1"/>
  <c r="T14" i="73" s="1"/>
  <c r="Y73" i="73"/>
  <c r="Y59" i="73" s="1"/>
  <c r="X89" i="73"/>
  <c r="X75" i="73"/>
  <c r="U89" i="73"/>
  <c r="U75" i="73" s="1"/>
  <c r="G73" i="73"/>
  <c r="G89" i="73"/>
  <c r="G75" i="73" s="1"/>
  <c r="V57" i="73" l="1"/>
  <c r="V11" i="73" s="1"/>
  <c r="S57" i="73"/>
  <c r="S11" i="73" s="1"/>
  <c r="S14" i="73" s="1"/>
  <c r="AC57" i="73"/>
  <c r="AC11" i="73" s="1"/>
  <c r="AD57" i="73"/>
  <c r="AD11" i="73" s="1"/>
  <c r="U103" i="73"/>
  <c r="V94" i="73"/>
  <c r="U104" i="73"/>
  <c r="X57" i="73"/>
  <c r="X11" i="73" s="1"/>
  <c r="U57" i="73"/>
  <c r="U11" i="73" s="1"/>
  <c r="Z57" i="73"/>
  <c r="Z11" i="73" s="1"/>
  <c r="Y117" i="73"/>
  <c r="Z109" i="73"/>
  <c r="Y57" i="73"/>
  <c r="Y11" i="73" s="1"/>
  <c r="W57" i="73"/>
  <c r="W11" i="73" s="1"/>
  <c r="AI44" i="73"/>
  <c r="AH44" i="73"/>
  <c r="AI42" i="73"/>
  <c r="AH42" i="73"/>
  <c r="L20" i="73"/>
  <c r="J28" i="73"/>
  <c r="I20" i="73"/>
  <c r="K20" i="73"/>
  <c r="M20" i="73"/>
  <c r="N20" i="73"/>
  <c r="O20" i="73"/>
  <c r="P20" i="73"/>
  <c r="Q20" i="73"/>
  <c r="R20" i="73"/>
  <c r="AI28" i="73"/>
  <c r="R28" i="73"/>
  <c r="H28" i="73"/>
  <c r="I28" i="73"/>
  <c r="K28" i="73"/>
  <c r="L28" i="73"/>
  <c r="M28" i="73"/>
  <c r="N28" i="73"/>
  <c r="O28" i="73"/>
  <c r="P28" i="73"/>
  <c r="Q28" i="73"/>
  <c r="U91" i="73" l="1"/>
  <c r="U12" i="73"/>
  <c r="U14" i="73" s="1"/>
  <c r="W94" i="73"/>
  <c r="V103" i="73"/>
  <c r="V104" i="73"/>
  <c r="Z117" i="73"/>
  <c r="AA109" i="73"/>
  <c r="J68" i="73"/>
  <c r="J69" i="73"/>
  <c r="M69" i="73"/>
  <c r="M68" i="73"/>
  <c r="L69" i="73"/>
  <c r="L68" i="73"/>
  <c r="K69" i="73"/>
  <c r="K68" i="73"/>
  <c r="I68" i="73"/>
  <c r="I69" i="73"/>
  <c r="H68" i="73"/>
  <c r="H69" i="73"/>
  <c r="Q68" i="73"/>
  <c r="Q69" i="73"/>
  <c r="P69" i="73"/>
  <c r="P68" i="73"/>
  <c r="R68" i="73"/>
  <c r="R69" i="73"/>
  <c r="O68" i="73"/>
  <c r="O69" i="73"/>
  <c r="N69" i="73"/>
  <c r="N68" i="73"/>
  <c r="I64" i="73"/>
  <c r="I61" i="73"/>
  <c r="R64" i="73"/>
  <c r="R61" i="73"/>
  <c r="J64" i="73"/>
  <c r="J61" i="73"/>
  <c r="J73" i="73" s="1"/>
  <c r="Q64" i="73"/>
  <c r="Q61" i="73"/>
  <c r="L64" i="73"/>
  <c r="L61" i="73"/>
  <c r="K64" i="73"/>
  <c r="K61" i="73"/>
  <c r="H64" i="73"/>
  <c r="H61" i="73"/>
  <c r="P64" i="73"/>
  <c r="P61" i="73"/>
  <c r="O61" i="73"/>
  <c r="O73" i="73" s="1"/>
  <c r="O64" i="73"/>
  <c r="N64" i="73"/>
  <c r="N61" i="73"/>
  <c r="M64" i="73"/>
  <c r="M61" i="73"/>
  <c r="M73" i="73" s="1"/>
  <c r="I18" i="73"/>
  <c r="I9" i="73" s="1"/>
  <c r="G10" i="73"/>
  <c r="H10" i="73"/>
  <c r="Q10" i="73"/>
  <c r="P18" i="73"/>
  <c r="P9" i="73" s="1"/>
  <c r="J10" i="73"/>
  <c r="M10" i="73"/>
  <c r="K10" i="73"/>
  <c r="I10" i="73"/>
  <c r="R10" i="73"/>
  <c r="N10" i="73"/>
  <c r="N19" i="73"/>
  <c r="L10" i="73"/>
  <c r="O10" i="73"/>
  <c r="P10" i="73"/>
  <c r="G19" i="73"/>
  <c r="I19" i="73"/>
  <c r="H19" i="73"/>
  <c r="J19" i="73"/>
  <c r="R18" i="73"/>
  <c r="R9" i="73" s="1"/>
  <c r="R19" i="73"/>
  <c r="Q19" i="73"/>
  <c r="Q18" i="73"/>
  <c r="Q9" i="73" s="1"/>
  <c r="O19" i="73"/>
  <c r="O18" i="73"/>
  <c r="O9" i="73" s="1"/>
  <c r="N18" i="73"/>
  <c r="N9" i="73" s="1"/>
  <c r="M18" i="73"/>
  <c r="M9" i="73" s="1"/>
  <c r="M19" i="73"/>
  <c r="L19" i="73"/>
  <c r="L18" i="73"/>
  <c r="L9" i="73" s="1"/>
  <c r="K18" i="73"/>
  <c r="K9" i="73" s="1"/>
  <c r="K19" i="73"/>
  <c r="P19" i="73"/>
  <c r="G18" i="73"/>
  <c r="G9" i="73" s="1"/>
  <c r="I79" i="73"/>
  <c r="K79" i="73"/>
  <c r="P79" i="73"/>
  <c r="Q79" i="73"/>
  <c r="R79" i="73"/>
  <c r="L79" i="73"/>
  <c r="N79" i="73"/>
  <c r="O79" i="73"/>
  <c r="H79" i="73"/>
  <c r="J79" i="73"/>
  <c r="M79" i="73"/>
  <c r="M1" i="73"/>
  <c r="Q119" i="73"/>
  <c r="P119" i="73"/>
  <c r="O119" i="73"/>
  <c r="N119" i="73"/>
  <c r="M119" i="73"/>
  <c r="L119" i="73"/>
  <c r="K119" i="73"/>
  <c r="J119" i="73"/>
  <c r="I119" i="73"/>
  <c r="H119" i="73"/>
  <c r="G117" i="73"/>
  <c r="R111" i="73"/>
  <c r="Q111" i="73"/>
  <c r="P111" i="73"/>
  <c r="O111" i="73"/>
  <c r="N111" i="73"/>
  <c r="M111" i="73"/>
  <c r="L111" i="73"/>
  <c r="K111" i="73"/>
  <c r="J111" i="73"/>
  <c r="I111" i="73"/>
  <c r="I117" i="73" s="1"/>
  <c r="H111" i="73"/>
  <c r="H117" i="73" s="1"/>
  <c r="F111" i="73"/>
  <c r="F117" i="73" s="1"/>
  <c r="C111" i="73"/>
  <c r="J109" i="73"/>
  <c r="F103" i="73"/>
  <c r="F104" i="73" s="1"/>
  <c r="R102" i="73"/>
  <c r="Q102" i="73"/>
  <c r="P102" i="73"/>
  <c r="O102" i="73"/>
  <c r="N102" i="73"/>
  <c r="M102" i="73"/>
  <c r="L102" i="73"/>
  <c r="K102" i="73"/>
  <c r="J102" i="73"/>
  <c r="I102" i="73"/>
  <c r="H102" i="73"/>
  <c r="V91" i="73" l="1"/>
  <c r="V12" i="73"/>
  <c r="V14" i="73" s="1"/>
  <c r="W103" i="73"/>
  <c r="X94" i="73"/>
  <c r="W104" i="73"/>
  <c r="AB109" i="73"/>
  <c r="AA117" i="73"/>
  <c r="I73" i="73"/>
  <c r="I59" i="73" s="1"/>
  <c r="P73" i="73"/>
  <c r="R73" i="73"/>
  <c r="K73" i="73"/>
  <c r="L73" i="73"/>
  <c r="L59" i="73" s="1"/>
  <c r="N73" i="73"/>
  <c r="N59" i="73" s="1"/>
  <c r="H73" i="73"/>
  <c r="H59" i="73" s="1"/>
  <c r="Q73" i="73"/>
  <c r="Q59" i="73" s="1"/>
  <c r="F91" i="73"/>
  <c r="G59" i="73"/>
  <c r="H103" i="73"/>
  <c r="H104" i="73" s="1"/>
  <c r="F12" i="73"/>
  <c r="J89" i="73"/>
  <c r="J75" i="73" s="1"/>
  <c r="I89" i="73"/>
  <c r="I75" i="73" s="1"/>
  <c r="M59" i="73"/>
  <c r="L89" i="73"/>
  <c r="L75" i="73" s="1"/>
  <c r="Q89" i="73"/>
  <c r="Q75" i="73" s="1"/>
  <c r="O89" i="73"/>
  <c r="O75" i="73" s="1"/>
  <c r="P89" i="73"/>
  <c r="P75" i="73" s="1"/>
  <c r="M89" i="73"/>
  <c r="M75" i="73" s="1"/>
  <c r="R89" i="73"/>
  <c r="R75" i="73" s="1"/>
  <c r="K89" i="73"/>
  <c r="K75" i="73" s="1"/>
  <c r="N89" i="73"/>
  <c r="N75" i="73" s="1"/>
  <c r="H89" i="73"/>
  <c r="H75" i="73" s="1"/>
  <c r="P59" i="73"/>
  <c r="J59" i="73"/>
  <c r="R59" i="73"/>
  <c r="O59" i="73"/>
  <c r="K59" i="73"/>
  <c r="G103" i="73"/>
  <c r="G104" i="73" s="1"/>
  <c r="G91" i="73" s="1"/>
  <c r="K109" i="73"/>
  <c r="J117" i="73"/>
  <c r="I94" i="73"/>
  <c r="W91" i="73" l="1"/>
  <c r="W12" i="73"/>
  <c r="W14" i="73" s="1"/>
  <c r="Y94" i="73"/>
  <c r="X103" i="73"/>
  <c r="X104" i="73" s="1"/>
  <c r="AB117" i="73"/>
  <c r="AC109" i="73"/>
  <c r="G12" i="73"/>
  <c r="H12" i="73"/>
  <c r="H91" i="73"/>
  <c r="G57" i="73"/>
  <c r="G11" i="73" s="1"/>
  <c r="F14" i="73"/>
  <c r="F15" i="73" s="1"/>
  <c r="J94" i="73"/>
  <c r="I103" i="73"/>
  <c r="I104" i="73" s="1"/>
  <c r="L109" i="73"/>
  <c r="K117" i="73"/>
  <c r="X91" i="73" l="1"/>
  <c r="X12" i="73"/>
  <c r="X14" i="73" s="1"/>
  <c r="Z94" i="73"/>
  <c r="Y103" i="73"/>
  <c r="Y104" i="73"/>
  <c r="AD109" i="73"/>
  <c r="AD117" i="73" s="1"/>
  <c r="AC117" i="73"/>
  <c r="G14" i="73"/>
  <c r="G15" i="73" s="1"/>
  <c r="R57" i="73"/>
  <c r="R11" i="73" s="1"/>
  <c r="I12" i="73"/>
  <c r="I91" i="73"/>
  <c r="H57" i="73"/>
  <c r="H11" i="73" s="1"/>
  <c r="H14" i="73" s="1"/>
  <c r="I57" i="73"/>
  <c r="I11" i="73" s="1"/>
  <c r="I14" i="73" s="1"/>
  <c r="M109" i="73"/>
  <c r="L117" i="73"/>
  <c r="K94" i="73"/>
  <c r="J103" i="73"/>
  <c r="J104" i="73" s="1"/>
  <c r="Z103" i="73" l="1"/>
  <c r="AA94" i="73"/>
  <c r="Z104" i="73"/>
  <c r="Y91" i="73"/>
  <c r="Y12" i="73"/>
  <c r="Y14" i="73" s="1"/>
  <c r="H15" i="73"/>
  <c r="I15" i="73" s="1"/>
  <c r="J12" i="73"/>
  <c r="J91" i="73"/>
  <c r="J57" i="73"/>
  <c r="J11" i="73" s="1"/>
  <c r="K103" i="73"/>
  <c r="K104" i="73" s="1"/>
  <c r="L94" i="73"/>
  <c r="N109" i="73"/>
  <c r="M117" i="73"/>
  <c r="Z91" i="73" l="1"/>
  <c r="Z12" i="73"/>
  <c r="Z14" i="73" s="1"/>
  <c r="AA103" i="73"/>
  <c r="AB94" i="73"/>
  <c r="AA104" i="73"/>
  <c r="J14" i="73"/>
  <c r="J15" i="73" s="1"/>
  <c r="K12" i="73"/>
  <c r="K91" i="73"/>
  <c r="L103" i="73"/>
  <c r="L104" i="73" s="1"/>
  <c r="M94" i="73"/>
  <c r="O109" i="73"/>
  <c r="N117" i="73"/>
  <c r="AA91" i="73" l="1"/>
  <c r="AA12" i="73"/>
  <c r="AA14" i="73" s="1"/>
  <c r="AB103" i="73"/>
  <c r="AB104" i="73" s="1"/>
  <c r="L12" i="73"/>
  <c r="L91" i="73"/>
  <c r="K57" i="73"/>
  <c r="K11" i="73" s="1"/>
  <c r="K14" i="73" s="1"/>
  <c r="K15" i="73" s="1"/>
  <c r="O117" i="73"/>
  <c r="P109" i="73"/>
  <c r="M103" i="73"/>
  <c r="M104" i="73" s="1"/>
  <c r="N94" i="73"/>
  <c r="AB91" i="73" l="1"/>
  <c r="AB12" i="73"/>
  <c r="AB14" i="73" s="1"/>
  <c r="AC104" i="73"/>
  <c r="M12" i="73"/>
  <c r="M91" i="73"/>
  <c r="L57" i="73"/>
  <c r="L11" i="73" s="1"/>
  <c r="L14" i="73" s="1"/>
  <c r="L15" i="73" s="1"/>
  <c r="M57" i="73"/>
  <c r="M11" i="73" s="1"/>
  <c r="O94" i="73"/>
  <c r="N103" i="73"/>
  <c r="N104" i="73" s="1"/>
  <c r="P117" i="73"/>
  <c r="Q109" i="73"/>
  <c r="AC91" i="73" l="1"/>
  <c r="AC12" i="73"/>
  <c r="AC14" i="73" s="1"/>
  <c r="AD104" i="73"/>
  <c r="M14" i="73"/>
  <c r="M15" i="73" s="1"/>
  <c r="N12" i="73"/>
  <c r="N91" i="73"/>
  <c r="N57" i="73"/>
  <c r="N11" i="73" s="1"/>
  <c r="P94" i="73"/>
  <c r="O103" i="73"/>
  <c r="O104" i="73" s="1"/>
  <c r="Q117" i="73"/>
  <c r="R109" i="73"/>
  <c r="AD91" i="73" l="1"/>
  <c r="AD12" i="73"/>
  <c r="AD14" i="73" s="1"/>
  <c r="N14" i="73"/>
  <c r="N15" i="73" s="1"/>
  <c r="O12" i="73"/>
  <c r="O91" i="73"/>
  <c r="O57" i="73"/>
  <c r="O11" i="73" s="1"/>
  <c r="Q94" i="73"/>
  <c r="P103" i="73"/>
  <c r="P104" i="73" s="1"/>
  <c r="R117" i="73"/>
  <c r="O14" i="73" l="1"/>
  <c r="O15" i="73" s="1"/>
  <c r="P12" i="73"/>
  <c r="P91" i="73"/>
  <c r="R94" i="73"/>
  <c r="Q103" i="73"/>
  <c r="Q104" i="73" s="1"/>
  <c r="Q12" i="73" l="1"/>
  <c r="Q91" i="73"/>
  <c r="P57" i="73"/>
  <c r="P11" i="73" s="1"/>
  <c r="P14" i="73" s="1"/>
  <c r="P15" i="73" s="1"/>
  <c r="R103" i="73"/>
  <c r="R104" i="73" s="1"/>
  <c r="R12" i="73" l="1"/>
  <c r="R14" i="73" s="1"/>
  <c r="R91" i="73"/>
  <c r="Q57" i="73"/>
  <c r="Q11" i="73" s="1"/>
  <c r="Q14" i="73" s="1"/>
  <c r="Q15" i="73" s="1"/>
  <c r="R15" i="73" l="1"/>
  <c r="S15" i="73" s="1"/>
  <c r="T15" i="73" s="1"/>
  <c r="U15" i="73" s="1"/>
  <c r="V15" i="73" s="1"/>
  <c r="W15" i="73" s="1"/>
  <c r="X15" i="73" s="1"/>
  <c r="Y15" i="73" s="1"/>
  <c r="Z15" i="73" s="1"/>
  <c r="AA15" i="73" s="1"/>
  <c r="AB15" i="73" s="1"/>
  <c r="AC15" i="73" s="1"/>
  <c r="AD15" i="73" s="1"/>
</calcChain>
</file>

<file path=xl/sharedStrings.xml><?xml version="1.0" encoding="utf-8"?>
<sst xmlns="http://schemas.openxmlformats.org/spreadsheetml/2006/main" count="311" uniqueCount="216">
  <si>
    <t>　</t>
    <phoneticPr fontId="25"/>
  </si>
  <si>
    <t>最低賃金</t>
  </si>
  <si>
    <t>神奈川県</t>
    <rPh sb="0" eb="3">
      <t>カナガワ</t>
    </rPh>
    <rPh sb="3" eb="4">
      <t>ケン</t>
    </rPh>
    <phoneticPr fontId="25"/>
  </si>
  <si>
    <t>神奈川県</t>
    <rPh sb="0" eb="4">
      <t xml:space="preserve">カナガワケン </t>
    </rPh>
    <phoneticPr fontId="25"/>
  </si>
  <si>
    <t>地域区分：</t>
    <rPh sb="0" eb="4">
      <t>チイキク</t>
    </rPh>
    <phoneticPr fontId="22"/>
  </si>
  <si>
    <t>２級地</t>
    <rPh sb="1" eb="2">
      <t>キュウ</t>
    </rPh>
    <rPh sb="2" eb="3">
      <t>チ</t>
    </rPh>
    <phoneticPr fontId="25"/>
  </si>
  <si>
    <t>サービス報酬単価(円)</t>
    <rPh sb="4" eb="6">
      <t>ホウシュウ</t>
    </rPh>
    <rPh sb="6" eb="8">
      <t>タンカ</t>
    </rPh>
    <rPh sb="9" eb="10">
      <t>エン</t>
    </rPh>
    <phoneticPr fontId="22"/>
  </si>
  <si>
    <t>一年目</t>
    <rPh sb="0" eb="3">
      <t>イチネンメ</t>
    </rPh>
    <phoneticPr fontId="22"/>
  </si>
  <si>
    <t>最低の単位</t>
    <rPh sb="0" eb="2">
      <t xml:space="preserve">サイテイ </t>
    </rPh>
    <rPh sb="3" eb="5">
      <t xml:space="preserve">タンイ </t>
    </rPh>
    <phoneticPr fontId="25"/>
  </si>
  <si>
    <t>準備期間</t>
    <rPh sb="0" eb="2">
      <t>ジュンビ</t>
    </rPh>
    <rPh sb="2" eb="4">
      <t>キカン</t>
    </rPh>
    <phoneticPr fontId="25"/>
  </si>
  <si>
    <t>基本サービス費(単位)</t>
    <rPh sb="0" eb="2">
      <t>キホン</t>
    </rPh>
    <rPh sb="6" eb="7">
      <t>ヒ</t>
    </rPh>
    <phoneticPr fontId="22"/>
  </si>
  <si>
    <t>役員報酬</t>
    <rPh sb="0" eb="2">
      <t>ヤクイン</t>
    </rPh>
    <rPh sb="2" eb="4">
      <t>ホウシュウ</t>
    </rPh>
    <phoneticPr fontId="22"/>
  </si>
  <si>
    <t>常勤</t>
    <rPh sb="0" eb="2">
      <t>ジョウキン</t>
    </rPh>
    <phoneticPr fontId="22"/>
  </si>
  <si>
    <t>常勤</t>
    <phoneticPr fontId="25"/>
  </si>
  <si>
    <t>時給換算</t>
    <rPh sb="0" eb="1">
      <t xml:space="preserve">ジキュウ </t>
    </rPh>
    <rPh sb="2" eb="4">
      <t xml:space="preserve">カンサン </t>
    </rPh>
    <phoneticPr fontId="25"/>
  </si>
  <si>
    <t>非常勤</t>
    <rPh sb="0" eb="1">
      <t>ヒ</t>
    </rPh>
    <phoneticPr fontId="25"/>
  </si>
  <si>
    <t>時間勤務(時給)</t>
    <phoneticPr fontId="25"/>
  </si>
  <si>
    <t>※社会保険料</t>
    <rPh sb="1" eb="3">
      <t>シャカイ</t>
    </rPh>
    <rPh sb="3" eb="6">
      <t>ホケンリョウ</t>
    </rPh>
    <phoneticPr fontId="22"/>
  </si>
  <si>
    <t>初期費用＋2月家賃</t>
    <rPh sb="0" eb="4">
      <t xml:space="preserve">ショキヒヨウ </t>
    </rPh>
    <rPh sb="7" eb="9">
      <t xml:space="preserve">ヤチン </t>
    </rPh>
    <phoneticPr fontId="22"/>
  </si>
  <si>
    <t>3月家賃</t>
    <rPh sb="2" eb="4">
      <t xml:space="preserve">ヤチン </t>
    </rPh>
    <phoneticPr fontId="25"/>
  </si>
  <si>
    <t>光熱水費</t>
    <rPh sb="0" eb="2">
      <t>コウネツ</t>
    </rPh>
    <rPh sb="2" eb="3">
      <t>スイ</t>
    </rPh>
    <rPh sb="3" eb="4">
      <t>ヒ</t>
    </rPh>
    <phoneticPr fontId="22"/>
  </si>
  <si>
    <t>燃料費</t>
    <rPh sb="0" eb="3">
      <t xml:space="preserve">ネンリョウヒ </t>
    </rPh>
    <phoneticPr fontId="22"/>
  </si>
  <si>
    <t>車両保険</t>
    <rPh sb="0" eb="1">
      <t xml:space="preserve">シャリョウ </t>
    </rPh>
    <rPh sb="2" eb="4">
      <t xml:space="preserve">ホケン </t>
    </rPh>
    <phoneticPr fontId="25"/>
  </si>
  <si>
    <t>１台あたり</t>
    <phoneticPr fontId="25"/>
  </si>
  <si>
    <t>車両維持費</t>
    <rPh sb="0" eb="1">
      <t xml:space="preserve">シャリョウ </t>
    </rPh>
    <rPh sb="2" eb="5">
      <t xml:space="preserve">イジヒ </t>
    </rPh>
    <phoneticPr fontId="25"/>
  </si>
  <si>
    <t>１台あたり</t>
    <rPh sb="0" eb="1">
      <t xml:space="preserve">１ダイアタリ </t>
    </rPh>
    <phoneticPr fontId="25"/>
  </si>
  <si>
    <t>自動車税、車検</t>
    <rPh sb="0" eb="3">
      <t xml:space="preserve">ジドウシャ </t>
    </rPh>
    <rPh sb="3" eb="4">
      <t xml:space="preserve">ゼイ </t>
    </rPh>
    <rPh sb="5" eb="7">
      <t xml:space="preserve">シャケン </t>
    </rPh>
    <phoneticPr fontId="25"/>
  </si>
  <si>
    <t>通信費</t>
    <rPh sb="0" eb="3">
      <t>ツウシンヒ</t>
    </rPh>
    <phoneticPr fontId="22"/>
  </si>
  <si>
    <t>求人費用</t>
    <rPh sb="0" eb="2">
      <t xml:space="preserve">キュウジン </t>
    </rPh>
    <rPh sb="2" eb="4">
      <t xml:space="preserve">ヒヨウ </t>
    </rPh>
    <phoneticPr fontId="25"/>
  </si>
  <si>
    <t>初期投資</t>
    <rPh sb="0" eb="4">
      <t xml:space="preserve">ショキトウシ </t>
    </rPh>
    <phoneticPr fontId="25"/>
  </si>
  <si>
    <t>その他雑費</t>
    <rPh sb="2" eb="3">
      <t>タ</t>
    </rPh>
    <rPh sb="3" eb="5">
      <t>ザッピ</t>
    </rPh>
    <phoneticPr fontId="22"/>
  </si>
  <si>
    <t>士業（税理士・社労士）</t>
    <rPh sb="0" eb="2">
      <t>シギョウ</t>
    </rPh>
    <rPh sb="3" eb="6">
      <t>ゼイリシ</t>
    </rPh>
    <rPh sb="7" eb="10">
      <t>シャロウシ</t>
    </rPh>
    <phoneticPr fontId="22"/>
  </si>
  <si>
    <t>金融機関借入返済</t>
    <rPh sb="0" eb="4">
      <t>キンユウキカン</t>
    </rPh>
    <rPh sb="4" eb="6">
      <t>カリイレ</t>
    </rPh>
    <rPh sb="6" eb="8">
      <t>ヘンサイ</t>
    </rPh>
    <phoneticPr fontId="22"/>
  </si>
  <si>
    <t>借入金額（円）</t>
    <rPh sb="0" eb="4">
      <t>カリイレキンガク</t>
    </rPh>
    <rPh sb="5" eb="6">
      <t>エン</t>
    </rPh>
    <phoneticPr fontId="22"/>
  </si>
  <si>
    <t>借入利率（％）</t>
    <rPh sb="0" eb="2">
      <t>カリイレ</t>
    </rPh>
    <rPh sb="2" eb="3">
      <t>リリツ</t>
    </rPh>
    <phoneticPr fontId="22"/>
  </si>
  <si>
    <t>返済期間（年）</t>
    <rPh sb="0" eb="2">
      <t>ヘンサイ</t>
    </rPh>
    <rPh sb="2" eb="4">
      <t>キカン</t>
    </rPh>
    <rPh sb="4" eb="5">
      <t>ネン</t>
    </rPh>
    <phoneticPr fontId="22"/>
  </si>
  <si>
    <t>初期投資</t>
    <rPh sb="0" eb="2">
      <t xml:space="preserve">ショキ </t>
    </rPh>
    <rPh sb="2" eb="4">
      <t xml:space="preserve">トウシ </t>
    </rPh>
    <phoneticPr fontId="25"/>
  </si>
  <si>
    <t>物件取得</t>
    <rPh sb="0" eb="2">
      <t xml:space="preserve">ブッケン </t>
    </rPh>
    <rPh sb="2" eb="4">
      <t xml:space="preserve">シュトク </t>
    </rPh>
    <phoneticPr fontId="25"/>
  </si>
  <si>
    <t>工事費用</t>
    <rPh sb="0" eb="4">
      <t xml:space="preserve">コウジヒヨウ </t>
    </rPh>
    <phoneticPr fontId="25"/>
  </si>
  <si>
    <t>法人設立・行政申請代行費用</t>
    <rPh sb="0" eb="2">
      <t xml:space="preserve">ホウジン </t>
    </rPh>
    <rPh sb="2" eb="4">
      <t xml:space="preserve">セツリツ </t>
    </rPh>
    <rPh sb="5" eb="7">
      <t xml:space="preserve">ギョウセイ </t>
    </rPh>
    <rPh sb="7" eb="9">
      <t xml:space="preserve">シンセイ </t>
    </rPh>
    <rPh sb="9" eb="11">
      <t xml:space="preserve">ダイコウ </t>
    </rPh>
    <rPh sb="11" eb="13">
      <t xml:space="preserve">ヒヨウ </t>
    </rPh>
    <phoneticPr fontId="25"/>
  </si>
  <si>
    <t>販促費</t>
    <rPh sb="0" eb="3">
      <t xml:space="preserve">ハンソクヒ </t>
    </rPh>
    <phoneticPr fontId="25"/>
  </si>
  <si>
    <t>什器・家電</t>
    <rPh sb="0" eb="2">
      <t xml:space="preserve">ジュウキ </t>
    </rPh>
    <rPh sb="3" eb="5">
      <t xml:space="preserve">カデン </t>
    </rPh>
    <phoneticPr fontId="25"/>
  </si>
  <si>
    <t>合計</t>
    <rPh sb="0" eb="2">
      <t xml:space="preserve">ゴウケイ </t>
    </rPh>
    <phoneticPr fontId="25"/>
  </si>
  <si>
    <t>売上合計</t>
    <rPh sb="0" eb="2">
      <t xml:space="preserve">ウリアゲ </t>
    </rPh>
    <rPh sb="2" eb="4">
      <t xml:space="preserve">ゴウケイ </t>
    </rPh>
    <phoneticPr fontId="22"/>
  </si>
  <si>
    <t>販管費合計</t>
    <rPh sb="1" eb="2">
      <t xml:space="preserve">カンリ </t>
    </rPh>
    <rPh sb="2" eb="3">
      <t xml:space="preserve">ヒ </t>
    </rPh>
    <rPh sb="3" eb="5">
      <t xml:space="preserve">ゴウケイ </t>
    </rPh>
    <phoneticPr fontId="22"/>
  </si>
  <si>
    <t>月次収支</t>
    <rPh sb="0" eb="2">
      <t>ゲツジ</t>
    </rPh>
    <rPh sb="2" eb="4">
      <t>シュウシ</t>
    </rPh>
    <phoneticPr fontId="22"/>
  </si>
  <si>
    <t>累計収支</t>
    <rPh sb="0" eb="2">
      <t>ルイケイ</t>
    </rPh>
    <rPh sb="2" eb="4">
      <t>シュウシ</t>
    </rPh>
    <phoneticPr fontId="22"/>
  </si>
  <si>
    <t>放課後デイサービス</t>
    <rPh sb="0" eb="3">
      <t>ホウカ</t>
    </rPh>
    <phoneticPr fontId="22"/>
  </si>
  <si>
    <t>放課後デイサービス</t>
    <rPh sb="0" eb="3">
      <t>ホウカゴデイ</t>
    </rPh>
    <phoneticPr fontId="2"/>
  </si>
  <si>
    <t>児童発達支援</t>
  </si>
  <si>
    <t>児童発達支援</t>
    <rPh sb="0" eb="2">
      <t xml:space="preserve">ジドウ </t>
    </rPh>
    <rPh sb="2" eb="6">
      <t>ハッタテゥ</t>
    </rPh>
    <phoneticPr fontId="2"/>
  </si>
  <si>
    <t>利用者累計</t>
    <rPh sb="0" eb="3">
      <t>リヨウ</t>
    </rPh>
    <rPh sb="3" eb="5">
      <t>ルイケイ</t>
    </rPh>
    <phoneticPr fontId="22"/>
  </si>
  <si>
    <t>単位/回</t>
    <phoneticPr fontId="2"/>
  </si>
  <si>
    <t>単位</t>
    <rPh sb="0" eb="2">
      <t>タンイ</t>
    </rPh>
    <phoneticPr fontId="2"/>
  </si>
  <si>
    <t>単位</t>
    <rPh sb="0" eb="1">
      <t>タンイ</t>
    </rPh>
    <phoneticPr fontId="2"/>
  </si>
  <si>
    <t>日　</t>
    <phoneticPr fontId="2"/>
  </si>
  <si>
    <t>日（休日・土日祝）　</t>
    <rPh sb="2" eb="4">
      <t>キュウジテゥ</t>
    </rPh>
    <rPh sb="5" eb="8">
      <t>ドニチ</t>
    </rPh>
    <phoneticPr fontId="2"/>
  </si>
  <si>
    <t>送迎加算</t>
    <rPh sb="0" eb="3">
      <t>ソウゲイ</t>
    </rPh>
    <phoneticPr fontId="25"/>
  </si>
  <si>
    <t>福祉・介護職員処遇改善加算</t>
    <rPh sb="0" eb="1">
      <t>フクシ</t>
    </rPh>
    <rPh sb="3" eb="7">
      <t>カイゴ</t>
    </rPh>
    <rPh sb="7" eb="9">
      <t>ショグウ</t>
    </rPh>
    <rPh sb="9" eb="11">
      <t>カイ</t>
    </rPh>
    <rPh sb="11" eb="13">
      <t xml:space="preserve">カサン </t>
    </rPh>
    <phoneticPr fontId="25"/>
  </si>
  <si>
    <t>単位/往復</t>
    <rPh sb="3" eb="5">
      <t>オウフク</t>
    </rPh>
    <phoneticPr fontId="2"/>
  </si>
  <si>
    <t>平日</t>
    <rPh sb="0" eb="2">
      <t>ヘイジテゥ</t>
    </rPh>
    <phoneticPr fontId="2"/>
  </si>
  <si>
    <t>土曜</t>
    <rPh sb="0" eb="2">
      <t>ドヨウ</t>
    </rPh>
    <phoneticPr fontId="2"/>
  </si>
  <si>
    <t>福祉・介護職員処遇改善加算Ⅰ</t>
    <rPh sb="0" eb="5">
      <t>ジドウシドウ</t>
    </rPh>
    <rPh sb="5" eb="7">
      <t xml:space="preserve">カハイ </t>
    </rPh>
    <rPh sb="9" eb="12">
      <t>センモn</t>
    </rPh>
    <rPh sb="12" eb="13">
      <t xml:space="preserve">ナド </t>
    </rPh>
    <phoneticPr fontId="25"/>
  </si>
  <si>
    <t>【放課後デイサービス】</t>
    <rPh sb="1" eb="4">
      <t>ホウカ</t>
    </rPh>
    <phoneticPr fontId="2"/>
  </si>
  <si>
    <t>【児童発達支援】</t>
    <rPh sb="1" eb="3">
      <t>ジドウ</t>
    </rPh>
    <rPh sb="3" eb="5">
      <t>ハッタテゥ</t>
    </rPh>
    <rPh sb="5" eb="7">
      <t xml:space="preserve">シエン </t>
    </rPh>
    <phoneticPr fontId="2"/>
  </si>
  <si>
    <t>単位内訳</t>
    <rPh sb="0" eb="2">
      <t xml:space="preserve">タンイ </t>
    </rPh>
    <rPh sb="2" eb="4">
      <t>ウチワケ</t>
    </rPh>
    <phoneticPr fontId="2"/>
  </si>
  <si>
    <t>処遇改善加算/月</t>
    <rPh sb="0" eb="4">
      <t xml:space="preserve">ショグウカイゼン </t>
    </rPh>
    <rPh sb="4" eb="6">
      <t xml:space="preserve">カサン </t>
    </rPh>
    <rPh sb="7" eb="8">
      <t>ツキ</t>
    </rPh>
    <phoneticPr fontId="2"/>
  </si>
  <si>
    <t>放課後デイサービス売上合計</t>
    <rPh sb="0" eb="3">
      <t>ホウカ</t>
    </rPh>
    <rPh sb="9" eb="13">
      <t>ウリアゲ</t>
    </rPh>
    <phoneticPr fontId="2"/>
  </si>
  <si>
    <t>土日合計（人数/日）</t>
    <rPh sb="0" eb="4">
      <t>ドニチ</t>
    </rPh>
    <rPh sb="5" eb="7">
      <t>ニンズウ</t>
    </rPh>
    <rPh sb="8" eb="9">
      <t xml:space="preserve">ヒテ </t>
    </rPh>
    <phoneticPr fontId="2"/>
  </si>
  <si>
    <t>土曜利用</t>
    <rPh sb="0" eb="1">
      <t>ドヨウ</t>
    </rPh>
    <rPh sb="2" eb="4">
      <t>リヨウ</t>
    </rPh>
    <phoneticPr fontId="2"/>
  </si>
  <si>
    <t>100%稼働</t>
    <rPh sb="4" eb="6">
      <t xml:space="preserve">カドウ </t>
    </rPh>
    <phoneticPr fontId="2"/>
  </si>
  <si>
    <t>125%稼働</t>
    <rPh sb="4" eb="6">
      <t>カド</t>
    </rPh>
    <phoneticPr fontId="2"/>
  </si>
  <si>
    <t>利用者/稼働率</t>
    <rPh sb="0" eb="3">
      <t>リヨウ</t>
    </rPh>
    <rPh sb="4" eb="7">
      <t>カドウ</t>
    </rPh>
    <phoneticPr fontId="22"/>
  </si>
  <si>
    <t>平日稼働率</t>
    <rPh sb="0" eb="5">
      <t>ヘイジテゥ</t>
    </rPh>
    <phoneticPr fontId="2"/>
  </si>
  <si>
    <t>土日稼働率</t>
    <rPh sb="0" eb="2">
      <t>ドニチ</t>
    </rPh>
    <phoneticPr fontId="2"/>
  </si>
  <si>
    <t>児童発達支援</t>
    <rPh sb="0" eb="6">
      <t>ジドウ</t>
    </rPh>
    <phoneticPr fontId="2"/>
  </si>
  <si>
    <t>児童発達支援　売上合計</t>
    <rPh sb="0" eb="6">
      <t>ジドウハt</t>
    </rPh>
    <rPh sb="7" eb="11">
      <t>ウリアゲ</t>
    </rPh>
    <phoneticPr fontId="2"/>
  </si>
  <si>
    <t>事業所売上合計</t>
    <rPh sb="0" eb="3">
      <t>ジギョウ</t>
    </rPh>
    <rPh sb="3" eb="7">
      <t>ウリアゲ</t>
    </rPh>
    <phoneticPr fontId="2"/>
  </si>
  <si>
    <t>放デイ全体稼働率</t>
    <rPh sb="0" eb="1">
      <t>ホウカ</t>
    </rPh>
    <rPh sb="3" eb="8">
      <t>ゼンタイ</t>
    </rPh>
    <phoneticPr fontId="2"/>
  </si>
  <si>
    <t>児発支援　全体稼働率</t>
    <rPh sb="0" eb="2">
      <t>ジドウ</t>
    </rPh>
    <rPh sb="2" eb="4">
      <t xml:space="preserve">シエン </t>
    </rPh>
    <rPh sb="5" eb="10">
      <t>ゼンタイ</t>
    </rPh>
    <phoneticPr fontId="2"/>
  </si>
  <si>
    <t>事業所　稼働率</t>
    <rPh sb="0" eb="3">
      <t>ジギョウ</t>
    </rPh>
    <rPh sb="4" eb="7">
      <t>カドウ</t>
    </rPh>
    <phoneticPr fontId="2"/>
  </si>
  <si>
    <t>事業所　利用者数</t>
    <rPh sb="0" eb="3">
      <t>ジギョウ</t>
    </rPh>
    <rPh sb="4" eb="7">
      <t>ゼンタイ</t>
    </rPh>
    <rPh sb="7" eb="8">
      <t>s</t>
    </rPh>
    <phoneticPr fontId="2"/>
  </si>
  <si>
    <t>敷金３ヶ月、礼金１ヶ月</t>
    <rPh sb="0" eb="2">
      <t xml:space="preserve">シキキン </t>
    </rPh>
    <rPh sb="6" eb="8">
      <t>レイキン１カゲテゥ</t>
    </rPh>
    <phoneticPr fontId="2"/>
  </si>
  <si>
    <t>管理者兼　　　　　　　　　　　　児童発達支援管理責任者</t>
    <rPh sb="0" eb="3">
      <t>カンリシャ</t>
    </rPh>
    <rPh sb="3" eb="4">
      <t>ケン</t>
    </rPh>
    <phoneticPr fontId="22"/>
  </si>
  <si>
    <t>児童指導員または保育士</t>
    <rPh sb="0" eb="2">
      <t>セイカツ</t>
    </rPh>
    <rPh sb="2" eb="4">
      <t>シエン</t>
    </rPh>
    <rPh sb="4" eb="5">
      <t>イン</t>
    </rPh>
    <phoneticPr fontId="22"/>
  </si>
  <si>
    <t>児童指導員または保育士</t>
    <rPh sb="0" eb="2">
      <t>ショクギョウ</t>
    </rPh>
    <rPh sb="2" eb="4">
      <t>シドウ</t>
    </rPh>
    <rPh sb="4" eb="5">
      <t xml:space="preserve">インケンム チョウリイン </t>
    </rPh>
    <phoneticPr fontId="22"/>
  </si>
  <si>
    <t>初期投資</t>
    <rPh sb="0" eb="4">
      <t>ショキ</t>
    </rPh>
    <phoneticPr fontId="2"/>
  </si>
  <si>
    <t>販売管理費　合計</t>
    <rPh sb="0" eb="4">
      <t>ハンバイカンリ</t>
    </rPh>
    <rPh sb="4" eb="5">
      <t>ヒヨウ</t>
    </rPh>
    <rPh sb="6" eb="8">
      <t>ウリアゲ</t>
    </rPh>
    <phoneticPr fontId="2"/>
  </si>
  <si>
    <t>児発菅兼管理者1人</t>
  </si>
  <si>
    <t>人員配置</t>
    <rPh sb="0" eb="2">
      <t xml:space="preserve">ジンイン </t>
    </rPh>
    <rPh sb="2" eb="4">
      <t>ハイチ</t>
    </rPh>
    <phoneticPr fontId="2"/>
  </si>
  <si>
    <t>保育士1人常勤【児童指導員加配加算】</t>
    <phoneticPr fontId="2"/>
  </si>
  <si>
    <t>保育士
【児童指導員加配加算】</t>
    <rPh sb="0" eb="2">
      <t>ショクギョウ</t>
    </rPh>
    <rPh sb="2" eb="3">
      <t>シドウ</t>
    </rPh>
    <phoneticPr fontId="22"/>
  </si>
  <si>
    <t>pt等1人常勤【専門的支援加算】</t>
    <phoneticPr fontId="2"/>
  </si>
  <si>
    <t>理学療法士
【専門的支援加算】</t>
    <rPh sb="0" eb="2">
      <t>セイカツ</t>
    </rPh>
    <rPh sb="2" eb="4">
      <t>シエン</t>
    </rPh>
    <rPh sb="4" eb="5">
      <t>イン</t>
    </rPh>
    <phoneticPr fontId="22"/>
  </si>
  <si>
    <t>放課後デイサービス利用者数</t>
    <rPh sb="0" eb="3">
      <t>ホウカゴデイ</t>
    </rPh>
    <rPh sb="9" eb="13">
      <t>リヨウ</t>
    </rPh>
    <phoneticPr fontId="22"/>
  </si>
  <si>
    <t>稼働率</t>
    <rPh sb="0" eb="3">
      <t>カドウ</t>
    </rPh>
    <phoneticPr fontId="22"/>
  </si>
  <si>
    <t>定員</t>
    <rPh sb="0" eb="2">
      <t xml:space="preserve">テイイン </t>
    </rPh>
    <phoneticPr fontId="2"/>
  </si>
  <si>
    <t>入力可能エリア</t>
    <rPh sb="0" eb="4">
      <t>ニュウリョク</t>
    </rPh>
    <phoneticPr fontId="2"/>
  </si>
  <si>
    <t>平日週5日利用・１h30以上</t>
    <rPh sb="0" eb="2">
      <t>ヘイジテゥ</t>
    </rPh>
    <rPh sb="2" eb="3">
      <t>シュウ</t>
    </rPh>
    <rPh sb="5" eb="7">
      <t>リヨウ</t>
    </rPh>
    <rPh sb="12" eb="14">
      <t>イジョウ</t>
    </rPh>
    <phoneticPr fontId="2"/>
  </si>
  <si>
    <t>平日週5日利用・3h以上</t>
    <rPh sb="0" eb="2">
      <t>ヘイジテゥ</t>
    </rPh>
    <rPh sb="2" eb="3">
      <t>シュウ</t>
    </rPh>
    <rPh sb="5" eb="7">
      <t>リヨウ</t>
    </rPh>
    <rPh sb="10" eb="12">
      <t>イジョウ</t>
    </rPh>
    <phoneticPr fontId="2"/>
  </si>
  <si>
    <t>延長加算</t>
    <rPh sb="0" eb="4">
      <t>エンチョウ</t>
    </rPh>
    <phoneticPr fontId="2"/>
  </si>
  <si>
    <t>３０分以上</t>
    <rPh sb="3" eb="5">
      <t xml:space="preserve">３０フン </t>
    </rPh>
    <phoneticPr fontId="2"/>
  </si>
  <si>
    <t>1時間以上</t>
    <rPh sb="3" eb="5">
      <t>イジョウ</t>
    </rPh>
    <phoneticPr fontId="2"/>
  </si>
  <si>
    <t>2時間以上</t>
    <rPh sb="3" eb="5">
      <t>イジョウ</t>
    </rPh>
    <phoneticPr fontId="2"/>
  </si>
  <si>
    <t>児童指導員等加配加算（常勤専従・5年未満）</t>
    <rPh sb="0" eb="2">
      <t>ジドウ</t>
    </rPh>
    <rPh sb="2" eb="5">
      <t>シドウ</t>
    </rPh>
    <rPh sb="5" eb="6">
      <t xml:space="preserve">ナド </t>
    </rPh>
    <rPh sb="6" eb="8">
      <t xml:space="preserve">カハイ </t>
    </rPh>
    <rPh sb="8" eb="10">
      <t xml:space="preserve">カサン </t>
    </rPh>
    <rPh sb="11" eb="13">
      <t xml:space="preserve">ジョウキン </t>
    </rPh>
    <rPh sb="13" eb="15">
      <t>センジュウ</t>
    </rPh>
    <phoneticPr fontId="25"/>
  </si>
  <si>
    <t>専門的支援加算・特別加算</t>
    <phoneticPr fontId="25"/>
  </si>
  <si>
    <t>単位</t>
  </si>
  <si>
    <t>専門的支援加算・特別加算　実施加算</t>
    <rPh sb="13" eb="17">
      <t>ジッシカ</t>
    </rPh>
    <phoneticPr fontId="2"/>
  </si>
  <si>
    <t>単位/日</t>
    <rPh sb="3" eb="4">
      <t xml:space="preserve">ヒ </t>
    </rPh>
    <phoneticPr fontId="2"/>
  </si>
  <si>
    <t>一人につき4回で計算</t>
    <rPh sb="0" eb="2">
      <t xml:space="preserve">１ニン </t>
    </rPh>
    <rPh sb="8" eb="10">
      <t xml:space="preserve">ケイサン </t>
    </rPh>
    <phoneticPr fontId="2"/>
  </si>
  <si>
    <t>関係機関連携加算Ⅰ</t>
    <rPh sb="0" eb="4">
      <t>カンケイク</t>
    </rPh>
    <rPh sb="4" eb="8">
      <t>レンケイ</t>
    </rPh>
    <phoneticPr fontId="2"/>
  </si>
  <si>
    <t>児童指導員等加配加算（常勤専従・5年未満）</t>
    <rPh sb="0" eb="1">
      <t>フクシ</t>
    </rPh>
    <rPh sb="5" eb="9">
      <t>ハイチ</t>
    </rPh>
    <phoneticPr fontId="2"/>
  </si>
  <si>
    <t>福祉専門職員配置等加算（Ⅲ）</t>
    <phoneticPr fontId="2"/>
  </si>
  <si>
    <t>児童指導員若しくは保育士のうち常勤の従業者が75％以上</t>
    <phoneticPr fontId="2"/>
  </si>
  <si>
    <t>児童発達支援・放課後等デイサービス加算一覧表</t>
  </si>
  <si>
    <t>加算名</t>
  </si>
  <si>
    <t>家庭連携加算</t>
  </si>
  <si>
    <t>187単位（1時間未満）、280単位（1時間以上）</t>
  </si>
  <si>
    <t>事業所内相談支援加算</t>
  </si>
  <si>
    <t>100単位（個別）</t>
  </si>
  <si>
    <t>80単位（グループ</t>
  </si>
  <si>
    <t>関係機関連携加算</t>
  </si>
  <si>
    <t>200単位（Ⅰ）</t>
  </si>
  <si>
    <t>200単位（Ⅱ）</t>
  </si>
  <si>
    <t>保育・教育等移行支援加算</t>
  </si>
  <si>
    <t>500単位</t>
  </si>
  <si>
    <t>個別サポ―ト加算（Ⅰ）</t>
  </si>
  <si>
    <t>100単位</t>
  </si>
  <si>
    <t>個別サポ―ト加算（Ⅱ）</t>
  </si>
  <si>
    <t>125単位</t>
  </si>
  <si>
    <t>送迎加算Ⅰ～Ⅱ</t>
  </si>
  <si>
    <t>37単位/片道（同一事業所内）</t>
  </si>
  <si>
    <t>54単位/片道</t>
  </si>
  <si>
    <t>91単位/片道（要件を満たした場合）</t>
  </si>
  <si>
    <t>重症心身障害児</t>
  </si>
  <si>
    <t>37単位/片道</t>
  </si>
  <si>
    <t>医療連携体制加算 I～VII</t>
  </si>
  <si>
    <t>32単位～1600単位</t>
  </si>
  <si>
    <t>欠席時対応加算Ⅰ～Ⅱ</t>
  </si>
  <si>
    <t>94単位</t>
  </si>
  <si>
    <t>利用者負担上限額管理加算</t>
  </si>
  <si>
    <t>150単位</t>
  </si>
  <si>
    <t>児童指導員等加配加算</t>
  </si>
  <si>
    <t>36単位～187単位/日</t>
  </si>
  <si>
    <t>専門的支援加算</t>
  </si>
  <si>
    <t>49単位～187単位/日</t>
  </si>
  <si>
    <t>看護職員加配加算</t>
  </si>
  <si>
    <t>133単位～800単位/日</t>
  </si>
  <si>
    <t>福祉専門職員配置等加算 </t>
  </si>
  <si>
    <t>6単位～15単位/日</t>
  </si>
  <si>
    <t>延長支援加算</t>
  </si>
  <si>
    <t>１時間未満・・61単位／日</t>
  </si>
  <si>
    <t>１時間以上２時間未満・・92単位／日</t>
  </si>
  <si>
    <t>２時間以上・・123単位／日</t>
  </si>
  <si>
    <t>(重症心身障害)</t>
  </si>
  <si>
    <t>１時間未満・・128単位／日</t>
  </si>
  <si>
    <t>１時間以上２時間未満・・192単位／日</t>
  </si>
  <si>
    <t>２時間以上・・256単位／日</t>
  </si>
  <si>
    <t>特別支援加算</t>
  </si>
  <si>
    <t>54単位/日</t>
  </si>
  <si>
    <t>強度行動障害児支援加算</t>
  </si>
  <si>
    <t>155単位/日</t>
  </si>
  <si>
    <t>福祉・介護職員処遇改善加算Ⅰ～Ⅲ</t>
  </si>
  <si>
    <t>加算（Ⅰ）　(児発)8.1%、(放デイ)8.4%</t>
  </si>
  <si>
    <t>加算（Ⅱ）　(児発)5.9%、(放)6.1%</t>
  </si>
  <si>
    <t>加算（Ⅲ）　(児発)3.3%、(放)3.4%</t>
  </si>
  <si>
    <t>福祉・介護職員特定処遇改善加算Ⅰ～Ⅱ</t>
  </si>
  <si>
    <t>加算（Ⅰ）　1.3％</t>
  </si>
  <si>
    <t>加算（Ⅱ）　1%</t>
  </si>
  <si>
    <t>福祉・介護職員ベースアップ加算</t>
  </si>
  <si>
    <t>時間区分1（30分以上　～　1時間30分以下）</t>
    <phoneticPr fontId="2"/>
  </si>
  <si>
    <t>時間区分２（1時間30分超　～　3時間以下）</t>
    <phoneticPr fontId="2"/>
  </si>
  <si>
    <t>時間区分３（3時間超　～　5時間以下）</t>
    <rPh sb="0" eb="1">
      <t xml:space="preserve">ジカン </t>
    </rPh>
    <rPh sb="2" eb="3">
      <t xml:space="preserve">クブン </t>
    </rPh>
    <phoneticPr fontId="2"/>
  </si>
  <si>
    <t>平日合計（人数/日）　3時間以上</t>
    <rPh sb="0" eb="2">
      <t>ヘイジテゥ</t>
    </rPh>
    <rPh sb="2" eb="4">
      <t>ゴウケイ</t>
    </rPh>
    <rPh sb="5" eb="7">
      <t>ニn</t>
    </rPh>
    <rPh sb="8" eb="9">
      <t xml:space="preserve">ヒ </t>
    </rPh>
    <rPh sb="14" eb="16">
      <t>イジョウ</t>
    </rPh>
    <phoneticPr fontId="2"/>
  </si>
  <si>
    <t>平日合計（人数/日）　1時間３０分以上</t>
    <rPh sb="0" eb="2">
      <t>ヘイジテゥ</t>
    </rPh>
    <rPh sb="2" eb="4">
      <t>ゴウケイ</t>
    </rPh>
    <rPh sb="5" eb="7">
      <t>ニn</t>
    </rPh>
    <rPh sb="8" eb="9">
      <t xml:space="preserve">ヒ </t>
    </rPh>
    <rPh sb="17" eb="19">
      <t xml:space="preserve">３０フン </t>
    </rPh>
    <phoneticPr fontId="2"/>
  </si>
  <si>
    <t>平日週4日利用・１h30以上</t>
    <rPh sb="0" eb="2">
      <t>ヘイジテゥ</t>
    </rPh>
    <rPh sb="2" eb="3">
      <t>シュウ</t>
    </rPh>
    <rPh sb="5" eb="7">
      <t>リヨウ</t>
    </rPh>
    <rPh sb="12" eb="14">
      <t>イジョウ</t>
    </rPh>
    <phoneticPr fontId="2"/>
  </si>
  <si>
    <t>平日週4日利用・3h以上</t>
    <rPh sb="0" eb="2">
      <t>ヘイジテゥ</t>
    </rPh>
    <rPh sb="2" eb="3">
      <t>シュウ</t>
    </rPh>
    <rPh sb="5" eb="7">
      <t>リヨウ</t>
    </rPh>
    <rPh sb="10" eb="12">
      <t>イジョウ</t>
    </rPh>
    <phoneticPr fontId="2"/>
  </si>
  <si>
    <t>平日週3日利用・１h30以上</t>
    <phoneticPr fontId="2"/>
  </si>
  <si>
    <t>平日週3日利用・3h以上</t>
    <phoneticPr fontId="2"/>
  </si>
  <si>
    <t>平日週2日利用・１h30以上</t>
    <phoneticPr fontId="2"/>
  </si>
  <si>
    <t>平日週2日利用・3h以上</t>
    <phoneticPr fontId="2"/>
  </si>
  <si>
    <t>平日週1日利用・１h30以上</t>
    <phoneticPr fontId="2"/>
  </si>
  <si>
    <t>平日週1日利用・3h以上</t>
    <phoneticPr fontId="2"/>
  </si>
  <si>
    <t>１ヶ月目</t>
    <phoneticPr fontId="2"/>
  </si>
  <si>
    <t>２ヶ月目</t>
    <phoneticPr fontId="2"/>
  </si>
  <si>
    <t>３ヶ月目</t>
  </si>
  <si>
    <t>４ヶ月目</t>
  </si>
  <si>
    <t>５ヶ月目</t>
  </si>
  <si>
    <t>６ヶ月目</t>
  </si>
  <si>
    <t>７ヶ月目</t>
  </si>
  <si>
    <t>８ヶ月目</t>
  </si>
  <si>
    <t>９ヶ月目</t>
  </si>
  <si>
    <t>１０ヶ月目</t>
  </si>
  <si>
    <t>１１ヶ月目</t>
  </si>
  <si>
    <t>１２ヶ月目</t>
  </si>
  <si>
    <t>１３ヶ月目</t>
  </si>
  <si>
    <t>１４ヶ月目</t>
  </si>
  <si>
    <t>１５ヶ月目</t>
  </si>
  <si>
    <t>１６ヶ月目</t>
  </si>
  <si>
    <t>１７ヶ月目</t>
  </si>
  <si>
    <t>１８ヶ月目</t>
  </si>
  <si>
    <t>１９ヶ月目</t>
  </si>
  <si>
    <t>２０ヶ月目</t>
  </si>
  <si>
    <t>２１ヶ月目</t>
  </si>
  <si>
    <t>２２ヶ月目</t>
  </si>
  <si>
    <t>２３ヶ月目</t>
  </si>
  <si>
    <t>２４ヶ月目</t>
  </si>
  <si>
    <t>賞与</t>
    <rPh sb="0" eb="2">
      <t>ショウヨ</t>
    </rPh>
    <phoneticPr fontId="2"/>
  </si>
  <si>
    <t>こちらの数字は営業計画に従い１週間あたりの利用数に合わせて入力してください</t>
    <rPh sb="4" eb="6">
      <t>スウゼィ</t>
    </rPh>
    <rPh sb="7" eb="11">
      <t xml:space="preserve">エイギョウ </t>
    </rPh>
    <rPh sb="21" eb="24">
      <t>リヨウ</t>
    </rPh>
    <rPh sb="25" eb="26">
      <t>アワセ</t>
    </rPh>
    <rPh sb="29" eb="31">
      <t>ニュウリョク</t>
    </rPh>
    <phoneticPr fontId="2"/>
  </si>
  <si>
    <t>加配や専門員加算を取るために人員を採用した場合、月額の給与を入れてもらうと加算も自動的に計算されます</t>
    <rPh sb="0" eb="2">
      <t>カハイ</t>
    </rPh>
    <rPh sb="3" eb="6">
      <t>センモn</t>
    </rPh>
    <rPh sb="6" eb="8">
      <t xml:space="preserve">カサン </t>
    </rPh>
    <rPh sb="9" eb="10">
      <t>トルタ</t>
    </rPh>
    <rPh sb="14" eb="16">
      <t>ジンイn</t>
    </rPh>
    <rPh sb="17" eb="19">
      <t>サイヨウ</t>
    </rPh>
    <rPh sb="24" eb="26">
      <t>ゲテゥ</t>
    </rPh>
    <rPh sb="27" eb="29">
      <t>キュウヨ</t>
    </rPh>
    <rPh sb="37" eb="39">
      <t xml:space="preserve">カサン </t>
    </rPh>
    <rPh sb="40" eb="43">
      <t>ジドウ</t>
    </rPh>
    <rPh sb="44" eb="46">
      <t>ケイサn</t>
    </rPh>
    <phoneticPr fontId="2"/>
  </si>
  <si>
    <t>事業所家賃（20万円）</t>
    <rPh sb="0" eb="3">
      <t>ジギョウショ</t>
    </rPh>
    <rPh sb="3" eb="5">
      <t>ヤチン</t>
    </rPh>
    <rPh sb="8" eb="9">
      <t>マン</t>
    </rPh>
    <rPh sb="9" eb="10">
      <t>エン</t>
    </rPh>
    <phoneticPr fontId="22"/>
  </si>
  <si>
    <t>家賃は実態に合わせて入力ください</t>
    <rPh sb="0" eb="2">
      <t xml:space="preserve">ヤチン </t>
    </rPh>
    <rPh sb="3" eb="5">
      <t>ジッタイ</t>
    </rPh>
    <rPh sb="6" eb="7">
      <t>アワセ</t>
    </rPh>
    <rPh sb="10" eb="12">
      <t>ニュウリョク</t>
    </rPh>
    <phoneticPr fontId="2"/>
  </si>
  <si>
    <t>二年目</t>
    <rPh sb="0" eb="1">
      <t>②</t>
    </rPh>
    <rPh sb="1" eb="3">
      <t>イチネンメ</t>
    </rPh>
    <phoneticPr fontId="22"/>
  </si>
  <si>
    <t>時間区分３（3時間超　～　5時間以下）</t>
    <rPh sb="0" eb="1">
      <t xml:space="preserve">ジカン </t>
    </rPh>
    <rPh sb="2" eb="3">
      <t>クブン</t>
    </rPh>
    <phoneticPr fontId="2"/>
  </si>
  <si>
    <t>車両購入費（２台）</t>
    <rPh sb="0" eb="1">
      <t xml:space="preserve">シャリョウ </t>
    </rPh>
    <rPh sb="2" eb="3">
      <t xml:space="preserve">コウニュウイ </t>
    </rPh>
    <rPh sb="4" eb="5">
      <t xml:space="preserve">ヒ </t>
    </rPh>
    <phoneticPr fontId="25"/>
  </si>
  <si>
    <t>採用関連諸経費</t>
    <rPh sb="0" eb="4">
      <t>サイヨウカンレン</t>
    </rPh>
    <rPh sb="4" eb="7">
      <t>ショケイヒ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</si>
</sst>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General&quot;日稼働&quot;"/>
    <numFmt numFmtId="177" formatCode="General&quot;円&quot;"/>
    <numFmt numFmtId="178" formatCode="#,##0.00_ ;[Red]\-#,##0.00\ "/>
    <numFmt numFmtId="179" formatCode="yyyy&quot;年&quot;m&quot;月&quot;;@"/>
    <numFmt numFmtId="180" formatCode="&quot;@&quot;General"/>
    <numFmt numFmtId="181" formatCode="0.0_);[Red]\(0.0\)"/>
    <numFmt numFmtId="182" formatCode="0.00_ "/>
    <numFmt numFmtId="183" formatCode="0_ "/>
    <numFmt numFmtId="184" formatCode="0.0%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63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8"/>
      <color indexed="8"/>
      <name val="ＭＳ Ｐゴシック"/>
      <family val="2"/>
      <charset val="128"/>
    </font>
    <font>
      <b/>
      <sz val="11"/>
      <color theme="1"/>
      <name val="ＭＳ Ｐゴシック"/>
      <family val="2"/>
      <scheme val="minor"/>
    </font>
    <font>
      <b/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10"/>
      <color indexed="8"/>
      <name val="ＭＳ Ｐゴシック"/>
      <family val="3"/>
      <charset val="128"/>
      <scheme val="major"/>
    </font>
    <font>
      <sz val="8"/>
      <color indexed="8"/>
      <name val="ＭＳ Ｐゴシック"/>
      <family val="2"/>
      <charset val="128"/>
    </font>
    <font>
      <b/>
      <sz val="12"/>
      <color theme="1"/>
      <name val="ＭＳ Ｐゴシック"/>
      <family val="2"/>
      <charset val="128"/>
      <scheme val="minor"/>
    </font>
    <font>
      <sz val="11"/>
      <color theme="1"/>
      <name val="ＭＳ Ｐゴシック (本文)"/>
      <family val="3"/>
      <charset val="128"/>
    </font>
    <font>
      <sz val="11"/>
      <name val="ＭＳ Ｐゴシック (本文)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12"/>
      <name val="Cambria"/>
      <family val="1"/>
    </font>
    <font>
      <sz val="12"/>
      <name val="ＭＳ Ｐゴシック"/>
      <family val="2"/>
      <charset val="128"/>
      <scheme val="major"/>
    </font>
    <font>
      <sz val="11"/>
      <name val="ＭＳ Ｐゴシック"/>
      <family val="2"/>
      <charset val="128"/>
      <scheme val="major"/>
    </font>
    <font>
      <sz val="12"/>
      <color rgb="FF242424"/>
      <name val="ＭＳ Ｐゴシック"/>
      <family val="2"/>
      <charset val="128"/>
      <scheme val="major"/>
    </font>
    <font>
      <sz val="11"/>
      <color theme="1"/>
      <name val="ＭＳ Ｐゴシック"/>
      <family val="3"/>
    </font>
    <font>
      <sz val="6"/>
      <color theme="1"/>
      <name val="ＭＳ Ｐゴシック"/>
      <family val="2"/>
      <charset val="128"/>
      <scheme val="minor"/>
    </font>
    <font>
      <sz val="26"/>
      <color rgb="FF000000"/>
      <name val="Yu Gothic Medium"/>
      <family val="3"/>
      <charset val="128"/>
    </font>
    <font>
      <b/>
      <sz val="11"/>
      <name val="ＭＳ Ｐゴシック"/>
      <family val="2"/>
      <charset val="128"/>
    </font>
    <font>
      <sz val="1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FDFF"/>
        <bgColor indexed="64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0" fillId="0" borderId="0"/>
    <xf numFmtId="0" fontId="20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455">
    <xf numFmtId="0" fontId="0" fillId="0" borderId="0" xfId="0">
      <alignment vertical="center"/>
    </xf>
    <xf numFmtId="38" fontId="0" fillId="0" borderId="0" xfId="45" applyFont="1" applyAlignment="1">
      <alignment vertical="center"/>
    </xf>
    <xf numFmtId="0" fontId="23" fillId="0" borderId="0" xfId="0" applyFont="1">
      <alignment vertical="center"/>
    </xf>
    <xf numFmtId="0" fontId="2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9" fillId="24" borderId="30" xfId="0" applyFont="1" applyFill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9" fillId="24" borderId="30" xfId="0" applyFont="1" applyFill="1" applyBorder="1" applyAlignment="1">
      <alignment vertical="center" wrapText="1" shrinkToFit="1"/>
    </xf>
    <xf numFmtId="0" fontId="28" fillId="0" borderId="0" xfId="0" applyFont="1">
      <alignment vertical="center"/>
    </xf>
    <xf numFmtId="0" fontId="2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8" fontId="0" fillId="0" borderId="45" xfId="45" applyFont="1" applyBorder="1" applyAlignment="1">
      <alignment vertical="center" shrinkToFit="1"/>
    </xf>
    <xf numFmtId="38" fontId="0" fillId="0" borderId="46" xfId="45" applyFont="1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38" fontId="0" fillId="0" borderId="13" xfId="45" applyFont="1" applyBorder="1" applyAlignment="1">
      <alignment vertical="center" shrinkToFit="1"/>
    </xf>
    <xf numFmtId="0" fontId="29" fillId="0" borderId="30" xfId="0" applyFont="1" applyBorder="1" applyAlignment="1">
      <alignment vertical="center" shrinkToFit="1"/>
    </xf>
    <xf numFmtId="180" fontId="0" fillId="0" borderId="11" xfId="0" applyNumberForma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38" fontId="0" fillId="0" borderId="11" xfId="45" applyFont="1" applyBorder="1" applyAlignment="1">
      <alignment vertical="center" shrinkToFit="1"/>
    </xf>
    <xf numFmtId="38" fontId="0" fillId="0" borderId="29" xfId="45" applyFont="1" applyBorder="1" applyAlignment="1">
      <alignment vertical="center" shrinkToFit="1"/>
    </xf>
    <xf numFmtId="38" fontId="0" fillId="0" borderId="31" xfId="45" applyFont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180" fontId="28" fillId="0" borderId="0" xfId="0" applyNumberFormat="1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38" fontId="28" fillId="0" borderId="20" xfId="45" applyFont="1" applyBorder="1" applyAlignment="1">
      <alignment horizontal="right" vertical="center" shrinkToFit="1"/>
    </xf>
    <xf numFmtId="38" fontId="28" fillId="0" borderId="21" xfId="45" applyFont="1" applyBorder="1" applyAlignment="1">
      <alignment vertical="center" shrinkToFit="1"/>
    </xf>
    <xf numFmtId="181" fontId="30" fillId="0" borderId="0" xfId="0" applyNumberFormat="1" applyFont="1" applyAlignment="1">
      <alignment vertical="center" shrinkToFit="1"/>
    </xf>
    <xf numFmtId="181" fontId="30" fillId="0" borderId="0" xfId="0" applyNumberFormat="1" applyFont="1" applyAlignment="1">
      <alignment horizontal="center" vertical="center" shrinkToFit="1"/>
    </xf>
    <xf numFmtId="181" fontId="30" fillId="0" borderId="0" xfId="45" applyNumberFormat="1" applyFont="1" applyBorder="1" applyAlignment="1">
      <alignment vertical="center" shrinkToFit="1"/>
    </xf>
    <xf numFmtId="181" fontId="30" fillId="0" borderId="0" xfId="0" applyNumberFormat="1" applyFont="1">
      <alignment vertical="center"/>
    </xf>
    <xf numFmtId="180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0" xfId="45" applyFont="1" applyBorder="1" applyAlignment="1">
      <alignment vertical="center" shrinkToFit="1"/>
    </xf>
    <xf numFmtId="0" fontId="29" fillId="0" borderId="44" xfId="0" applyFont="1" applyBorder="1" applyAlignment="1">
      <alignment vertical="center" shrinkToFit="1"/>
    </xf>
    <xf numFmtId="0" fontId="31" fillId="0" borderId="45" xfId="0" applyFont="1" applyBorder="1" applyAlignment="1">
      <alignment vertical="center" shrinkToFit="1"/>
    </xf>
    <xf numFmtId="0" fontId="29" fillId="0" borderId="30" xfId="0" applyFont="1" applyBorder="1" applyAlignment="1">
      <alignment horizontal="right" vertical="center" shrinkToFit="1"/>
    </xf>
    <xf numFmtId="38" fontId="0" fillId="0" borderId="11" xfId="45" applyFont="1" applyFill="1" applyBorder="1" applyAlignment="1">
      <alignment vertical="center" shrinkToFit="1"/>
    </xf>
    <xf numFmtId="38" fontId="0" fillId="0" borderId="29" xfId="45" applyFont="1" applyFill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27" fillId="0" borderId="37" xfId="0" applyFont="1" applyBorder="1" applyAlignment="1">
      <alignment horizontal="left" vertical="center" wrapText="1" shrinkToFit="1"/>
    </xf>
    <xf numFmtId="0" fontId="32" fillId="0" borderId="37" xfId="0" applyFont="1" applyBorder="1" applyAlignment="1">
      <alignment horizontal="left" vertical="top" wrapText="1" shrinkToFit="1"/>
    </xf>
    <xf numFmtId="0" fontId="33" fillId="0" borderId="37" xfId="0" applyFont="1" applyBorder="1" applyAlignment="1">
      <alignment vertical="top" wrapText="1" shrinkToFit="1"/>
    </xf>
    <xf numFmtId="0" fontId="34" fillId="0" borderId="37" xfId="0" applyFont="1" applyBorder="1" applyAlignment="1">
      <alignment horizontal="center" vertical="top" wrapText="1" shrinkToFit="1"/>
    </xf>
    <xf numFmtId="38" fontId="33" fillId="0" borderId="20" xfId="45" applyFont="1" applyBorder="1" applyAlignment="1">
      <alignment vertical="center" shrinkToFit="1"/>
    </xf>
    <xf numFmtId="38" fontId="33" fillId="0" borderId="21" xfId="45" applyFont="1" applyBorder="1" applyAlignment="1">
      <alignment vertical="center" shrinkToFit="1"/>
    </xf>
    <xf numFmtId="0" fontId="33" fillId="0" borderId="0" xfId="0" applyFont="1">
      <alignment vertical="center"/>
    </xf>
    <xf numFmtId="0" fontId="35" fillId="0" borderId="45" xfId="0" applyFont="1" applyBorder="1" applyAlignment="1">
      <alignment vertical="center" wrapText="1" shrinkToFit="1"/>
    </xf>
    <xf numFmtId="0" fontId="35" fillId="0" borderId="35" xfId="0" applyFont="1" applyBorder="1" applyAlignment="1">
      <alignment vertical="center" wrapText="1" shrinkToFit="1"/>
    </xf>
    <xf numFmtId="0" fontId="29" fillId="0" borderId="57" xfId="0" applyFont="1" applyBorder="1" applyAlignment="1">
      <alignment horizontal="right" vertical="center" shrinkToFit="1"/>
    </xf>
    <xf numFmtId="0" fontId="0" fillId="0" borderId="57" xfId="0" applyBorder="1" applyAlignment="1">
      <alignment vertical="center" shrinkToFit="1"/>
    </xf>
    <xf numFmtId="3" fontId="0" fillId="0" borderId="57" xfId="0" applyNumberFormat="1" applyBorder="1" applyAlignment="1">
      <alignment horizontal="center" vertical="center" shrinkToFit="1"/>
    </xf>
    <xf numFmtId="0" fontId="35" fillId="0" borderId="57" xfId="0" applyFont="1" applyBorder="1" applyAlignment="1">
      <alignment vertical="center" wrapText="1" shrinkToFit="1"/>
    </xf>
    <xf numFmtId="183" fontId="0" fillId="0" borderId="57" xfId="0" applyNumberFormat="1" applyBorder="1" applyAlignment="1">
      <alignment horizontal="center" vertical="center" shrinkToFit="1"/>
    </xf>
    <xf numFmtId="38" fontId="0" fillId="0" borderId="57" xfId="45" applyFont="1" applyBorder="1" applyAlignment="1">
      <alignment vertical="center"/>
    </xf>
    <xf numFmtId="0" fontId="29" fillId="0" borderId="58" xfId="0" applyFont="1" applyBorder="1" applyAlignment="1">
      <alignment horizontal="right" vertical="center" shrinkToFit="1"/>
    </xf>
    <xf numFmtId="38" fontId="0" fillId="0" borderId="10" xfId="45" applyFont="1" applyBorder="1" applyAlignment="1">
      <alignment vertical="center"/>
    </xf>
    <xf numFmtId="38" fontId="0" fillId="0" borderId="26" xfId="45" applyFont="1" applyBorder="1" applyAlignment="1">
      <alignment vertical="center"/>
    </xf>
    <xf numFmtId="38" fontId="0" fillId="0" borderId="11" xfId="45" applyFont="1" applyBorder="1" applyAlignment="1">
      <alignment vertical="center"/>
    </xf>
    <xf numFmtId="0" fontId="29" fillId="0" borderId="58" xfId="0" applyFont="1" applyBorder="1" applyAlignment="1">
      <alignment horizontal="right" vertical="center" wrapText="1" shrinkToFit="1"/>
    </xf>
    <xf numFmtId="0" fontId="29" fillId="0" borderId="54" xfId="0" applyFont="1" applyBorder="1" applyAlignment="1">
      <alignment horizontal="right" vertical="center" wrapText="1" shrinkToFit="1"/>
    </xf>
    <xf numFmtId="0" fontId="29" fillId="0" borderId="41" xfId="0" applyFont="1" applyBorder="1" applyAlignment="1">
      <alignment horizontal="left" vertical="center" wrapText="1" shrinkToFit="1"/>
    </xf>
    <xf numFmtId="0" fontId="37" fillId="0" borderId="41" xfId="0" applyFont="1" applyBorder="1" applyAlignment="1">
      <alignment horizontal="left" vertical="top" wrapText="1" shrinkToFit="1"/>
    </xf>
    <xf numFmtId="0" fontId="0" fillId="0" borderId="41" xfId="0" applyBorder="1" applyAlignment="1">
      <alignment vertical="top" wrapText="1" shrinkToFit="1"/>
    </xf>
    <xf numFmtId="0" fontId="30" fillId="0" borderId="41" xfId="0" applyFont="1" applyBorder="1" applyAlignment="1">
      <alignment horizontal="center" vertical="top" wrapText="1" shrinkToFit="1"/>
    </xf>
    <xf numFmtId="38" fontId="0" fillId="0" borderId="41" xfId="45" applyFont="1" applyBorder="1" applyAlignment="1">
      <alignment vertical="center" shrinkToFit="1"/>
    </xf>
    <xf numFmtId="38" fontId="0" fillId="0" borderId="41" xfId="45" applyFont="1" applyFill="1" applyBorder="1" applyAlignment="1">
      <alignment vertical="center" shrinkToFit="1"/>
    </xf>
    <xf numFmtId="0" fontId="24" fillId="0" borderId="28" xfId="0" applyFont="1" applyBorder="1" applyAlignment="1">
      <alignment vertical="center" shrinkToFit="1"/>
    </xf>
    <xf numFmtId="184" fontId="0" fillId="0" borderId="28" xfId="0" applyNumberFormat="1" applyBorder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0" fontId="29" fillId="24" borderId="63" xfId="0" applyFont="1" applyFill="1" applyBorder="1" applyAlignment="1">
      <alignment vertical="center" shrinkToFit="1"/>
    </xf>
    <xf numFmtId="184" fontId="0" fillId="0" borderId="48" xfId="0" applyNumberForma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38" fontId="20" fillId="0" borderId="14" xfId="45" applyFont="1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24" fillId="0" borderId="65" xfId="0" applyFont="1" applyBorder="1" applyAlignment="1">
      <alignment vertical="center" shrinkToFit="1"/>
    </xf>
    <xf numFmtId="0" fontId="0" fillId="0" borderId="66" xfId="0" applyBorder="1" applyAlignment="1">
      <alignment vertical="center" shrinkToFit="1"/>
    </xf>
    <xf numFmtId="38" fontId="20" fillId="0" borderId="0" xfId="45" applyFont="1" applyFill="1" applyBorder="1" applyAlignment="1">
      <alignment vertical="center" shrinkToFit="1"/>
    </xf>
    <xf numFmtId="0" fontId="0" fillId="0" borderId="65" xfId="0" applyBorder="1" applyAlignment="1">
      <alignment horizontal="left" vertical="center" shrinkToFit="1"/>
    </xf>
    <xf numFmtId="0" fontId="29" fillId="25" borderId="10" xfId="0" applyFont="1" applyFill="1" applyBorder="1" applyAlignment="1">
      <alignment horizontal="center" vertical="center" shrinkToFit="1"/>
    </xf>
    <xf numFmtId="0" fontId="29" fillId="25" borderId="11" xfId="0" applyFont="1" applyFill="1" applyBorder="1" applyAlignment="1">
      <alignment vertical="center" shrinkToFit="1"/>
    </xf>
    <xf numFmtId="0" fontId="29" fillId="27" borderId="62" xfId="0" applyFont="1" applyFill="1" applyBorder="1" applyAlignment="1">
      <alignment horizontal="center" vertical="center" shrinkToFit="1"/>
    </xf>
    <xf numFmtId="0" fontId="29" fillId="27" borderId="0" xfId="0" applyFont="1" applyFill="1" applyAlignment="1">
      <alignment vertical="center" shrinkToFit="1"/>
    </xf>
    <xf numFmtId="5" fontId="29" fillId="27" borderId="0" xfId="0" applyNumberFormat="1" applyFont="1" applyFill="1" applyAlignment="1">
      <alignment vertical="center" shrinkToFit="1"/>
    </xf>
    <xf numFmtId="38" fontId="20" fillId="27" borderId="0" xfId="45" applyFont="1" applyFill="1" applyBorder="1" applyAlignment="1">
      <alignment vertical="center" shrinkToFit="1"/>
    </xf>
    <xf numFmtId="0" fontId="40" fillId="0" borderId="0" xfId="0" applyFont="1">
      <alignment vertical="center"/>
    </xf>
    <xf numFmtId="0" fontId="0" fillId="28" borderId="28" xfId="0" applyFill="1" applyBorder="1" applyAlignment="1">
      <alignment vertical="center" shrinkToFit="1"/>
    </xf>
    <xf numFmtId="0" fontId="0" fillId="28" borderId="65" xfId="0" applyFill="1" applyBorder="1" applyAlignment="1">
      <alignment vertical="center" shrinkToFit="1"/>
    </xf>
    <xf numFmtId="38" fontId="20" fillId="28" borderId="14" xfId="45" applyFont="1" applyFill="1" applyBorder="1" applyAlignment="1">
      <alignment vertical="center" shrinkToFit="1"/>
    </xf>
    <xf numFmtId="38" fontId="20" fillId="28" borderId="11" xfId="45" applyFont="1" applyFill="1" applyBorder="1" applyAlignment="1">
      <alignment vertical="center" shrinkToFit="1"/>
    </xf>
    <xf numFmtId="38" fontId="20" fillId="28" borderId="29" xfId="45" applyFont="1" applyFill="1" applyBorder="1" applyAlignment="1">
      <alignment vertical="center" shrinkToFit="1"/>
    </xf>
    <xf numFmtId="0" fontId="0" fillId="26" borderId="0" xfId="0" applyFill="1">
      <alignment vertical="center"/>
    </xf>
    <xf numFmtId="0" fontId="23" fillId="26" borderId="0" xfId="0" applyFont="1" applyFill="1">
      <alignment vertical="center"/>
    </xf>
    <xf numFmtId="0" fontId="27" fillId="26" borderId="0" xfId="0" applyFont="1" applyFill="1">
      <alignment vertical="center"/>
    </xf>
    <xf numFmtId="0" fontId="0" fillId="26" borderId="0" xfId="0" applyFill="1" applyAlignment="1">
      <alignment horizontal="center" vertical="center"/>
    </xf>
    <xf numFmtId="0" fontId="40" fillId="26" borderId="0" xfId="0" applyFont="1" applyFill="1">
      <alignment vertical="center"/>
    </xf>
    <xf numFmtId="0" fontId="28" fillId="26" borderId="0" xfId="0" applyFont="1" applyFill="1">
      <alignment vertical="center"/>
    </xf>
    <xf numFmtId="181" fontId="30" fillId="26" borderId="0" xfId="0" applyNumberFormat="1" applyFont="1" applyFill="1">
      <alignment vertical="center"/>
    </xf>
    <xf numFmtId="0" fontId="33" fillId="26" borderId="0" xfId="0" applyFont="1" applyFill="1">
      <alignment vertical="center"/>
    </xf>
    <xf numFmtId="38" fontId="21" fillId="26" borderId="0" xfId="0" applyNumberFormat="1" applyFont="1" applyFill="1">
      <alignment vertical="center"/>
    </xf>
    <xf numFmtId="38" fontId="0" fillId="26" borderId="0" xfId="45" applyFont="1" applyFill="1" applyAlignment="1">
      <alignment vertical="center"/>
    </xf>
    <xf numFmtId="38" fontId="24" fillId="26" borderId="0" xfId="45" applyFont="1" applyFill="1" applyAlignment="1">
      <alignment vertical="center"/>
    </xf>
    <xf numFmtId="38" fontId="23" fillId="26" borderId="0" xfId="45" applyFont="1" applyFill="1" applyAlignment="1">
      <alignment vertical="center"/>
    </xf>
    <xf numFmtId="38" fontId="23" fillId="26" borderId="0" xfId="45" applyFont="1" applyFill="1" applyAlignment="1">
      <alignment horizontal="center" vertical="center"/>
    </xf>
    <xf numFmtId="38" fontId="23" fillId="26" borderId="0" xfId="45" applyFont="1" applyFill="1" applyBorder="1" applyAlignment="1">
      <alignment horizontal="center" vertical="center" wrapText="1"/>
    </xf>
    <xf numFmtId="178" fontId="23" fillId="26" borderId="0" xfId="45" applyNumberFormat="1" applyFont="1" applyFill="1" applyAlignment="1">
      <alignment horizontal="left" vertical="center"/>
    </xf>
    <xf numFmtId="0" fontId="26" fillId="26" borderId="0" xfId="0" applyFont="1" applyFill="1" applyAlignment="1"/>
    <xf numFmtId="38" fontId="27" fillId="26" borderId="0" xfId="45" applyFont="1" applyFill="1" applyAlignment="1">
      <alignment vertical="center"/>
    </xf>
    <xf numFmtId="0" fontId="23" fillId="28" borderId="0" xfId="0" applyFont="1" applyFill="1">
      <alignment vertical="center"/>
    </xf>
    <xf numFmtId="6" fontId="20" fillId="0" borderId="49" xfId="45" applyNumberFormat="1" applyFont="1" applyBorder="1" applyAlignment="1">
      <alignment vertical="center" shrinkToFit="1"/>
    </xf>
    <xf numFmtId="38" fontId="38" fillId="0" borderId="20" xfId="45" applyFont="1" applyFill="1" applyBorder="1" applyAlignment="1">
      <alignment vertical="center" shrinkToFit="1"/>
    </xf>
    <xf numFmtId="38" fontId="20" fillId="24" borderId="45" xfId="45" applyFont="1" applyFill="1" applyBorder="1" applyAlignment="1">
      <alignment vertical="center" shrinkToFit="1"/>
    </xf>
    <xf numFmtId="38" fontId="20" fillId="24" borderId="46" xfId="45" applyFont="1" applyFill="1" applyBorder="1" applyAlignment="1">
      <alignment vertical="center" shrinkToFit="1"/>
    </xf>
    <xf numFmtId="0" fontId="29" fillId="26" borderId="0" xfId="0" applyFont="1" applyFill="1" applyAlignment="1">
      <alignment horizontal="center" vertical="center" shrinkToFit="1"/>
    </xf>
    <xf numFmtId="0" fontId="29" fillId="26" borderId="62" xfId="0" applyFont="1" applyFill="1" applyBorder="1" applyAlignment="1">
      <alignment horizontal="center" vertical="center" shrinkToFit="1"/>
    </xf>
    <xf numFmtId="0" fontId="29" fillId="26" borderId="61" xfId="0" applyFont="1" applyFill="1" applyBorder="1" applyAlignment="1">
      <alignment horizontal="center" vertical="center" shrinkToFit="1"/>
    </xf>
    <xf numFmtId="179" fontId="28" fillId="0" borderId="51" xfId="45" applyNumberFormat="1" applyFont="1" applyBorder="1" applyAlignment="1">
      <alignment horizontal="center" vertical="center"/>
    </xf>
    <xf numFmtId="179" fontId="28" fillId="0" borderId="39" xfId="45" applyNumberFormat="1" applyFont="1" applyBorder="1" applyAlignment="1">
      <alignment horizontal="center" vertical="center"/>
    </xf>
    <xf numFmtId="179" fontId="28" fillId="0" borderId="53" xfId="45" applyNumberFormat="1" applyFont="1" applyBorder="1" applyAlignment="1">
      <alignment horizontal="center" vertical="center"/>
    </xf>
    <xf numFmtId="38" fontId="20" fillId="28" borderId="0" xfId="45" applyFont="1" applyFill="1" applyBorder="1" applyAlignment="1">
      <alignment vertical="center" shrinkToFit="1"/>
    </xf>
    <xf numFmtId="38" fontId="39" fillId="24" borderId="71" xfId="45" applyFont="1" applyFill="1" applyBorder="1" applyAlignment="1">
      <alignment vertical="center" shrinkToFit="1"/>
    </xf>
    <xf numFmtId="38" fontId="39" fillId="24" borderId="72" xfId="45" applyFont="1" applyFill="1" applyBorder="1" applyAlignment="1">
      <alignment vertical="center" shrinkToFit="1"/>
    </xf>
    <xf numFmtId="10" fontId="39" fillId="0" borderId="74" xfId="45" applyNumberFormat="1" applyFont="1" applyFill="1" applyBorder="1" applyAlignment="1">
      <alignment vertical="center" shrinkToFit="1"/>
    </xf>
    <xf numFmtId="0" fontId="29" fillId="26" borderId="16" xfId="0" applyFont="1" applyFill="1" applyBorder="1" applyAlignment="1">
      <alignment horizontal="center" vertical="center" shrinkToFit="1"/>
    </xf>
    <xf numFmtId="38" fontId="20" fillId="28" borderId="35" xfId="45" applyFont="1" applyFill="1" applyBorder="1" applyAlignment="1">
      <alignment vertical="center" shrinkToFit="1"/>
    </xf>
    <xf numFmtId="38" fontId="20" fillId="28" borderId="60" xfId="45" applyFont="1" applyFill="1" applyBorder="1" applyAlignment="1">
      <alignment vertical="center" shrinkToFit="1"/>
    </xf>
    <xf numFmtId="10" fontId="39" fillId="24" borderId="78" xfId="45" applyNumberFormat="1" applyFont="1" applyFill="1" applyBorder="1" applyAlignment="1">
      <alignment vertical="center" shrinkToFit="1"/>
    </xf>
    <xf numFmtId="38" fontId="38" fillId="29" borderId="20" xfId="45" applyFont="1" applyFill="1" applyBorder="1" applyAlignment="1">
      <alignment vertical="center" shrinkToFit="1"/>
    </xf>
    <xf numFmtId="38" fontId="38" fillId="29" borderId="21" xfId="45" applyFont="1" applyFill="1" applyBorder="1" applyAlignment="1">
      <alignment vertical="center" shrinkToFit="1"/>
    </xf>
    <xf numFmtId="0" fontId="0" fillId="25" borderId="36" xfId="0" applyFill="1" applyBorder="1" applyAlignment="1">
      <alignment horizontal="center" vertical="center"/>
    </xf>
    <xf numFmtId="0" fontId="0" fillId="25" borderId="37" xfId="0" applyFill="1" applyBorder="1" applyAlignment="1">
      <alignment horizontal="center" vertical="center"/>
    </xf>
    <xf numFmtId="38" fontId="39" fillId="25" borderId="71" xfId="45" applyFont="1" applyFill="1" applyBorder="1" applyAlignment="1">
      <alignment vertical="center" shrinkToFit="1"/>
    </xf>
    <xf numFmtId="0" fontId="0" fillId="25" borderId="40" xfId="0" applyFill="1" applyBorder="1" applyAlignment="1">
      <alignment horizontal="center" vertical="center"/>
    </xf>
    <xf numFmtId="0" fontId="0" fillId="25" borderId="41" xfId="0" applyFill="1" applyBorder="1" applyAlignment="1">
      <alignment horizontal="center" vertical="center"/>
    </xf>
    <xf numFmtId="0" fontId="29" fillId="0" borderId="68" xfId="0" applyFont="1" applyBorder="1" applyAlignment="1">
      <alignment vertical="center" shrinkToFit="1"/>
    </xf>
    <xf numFmtId="0" fontId="29" fillId="0" borderId="37" xfId="0" applyFont="1" applyBorder="1" applyAlignment="1">
      <alignment vertical="center" shrinkToFit="1"/>
    </xf>
    <xf numFmtId="38" fontId="0" fillId="0" borderId="37" xfId="45" applyFont="1" applyBorder="1" applyAlignment="1">
      <alignment vertical="center" shrinkToFit="1"/>
    </xf>
    <xf numFmtId="38" fontId="0" fillId="0" borderId="37" xfId="45" applyFont="1" applyFill="1" applyBorder="1" applyAlignment="1">
      <alignment vertical="center" shrinkToFit="1"/>
    </xf>
    <xf numFmtId="0" fontId="38" fillId="0" borderId="37" xfId="0" applyFont="1" applyBorder="1" applyAlignment="1">
      <alignment horizontal="center" vertical="center" shrinkToFit="1"/>
    </xf>
    <xf numFmtId="38" fontId="38" fillId="0" borderId="37" xfId="45" applyFont="1" applyFill="1" applyBorder="1" applyAlignment="1">
      <alignment vertical="center" shrinkToFit="1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29" fillId="0" borderId="30" xfId="0" applyFont="1" applyBorder="1" applyAlignment="1">
      <alignment vertical="center" wrapText="1" shrinkToFit="1"/>
    </xf>
    <xf numFmtId="42" fontId="20" fillId="0" borderId="0" xfId="45" applyNumberFormat="1" applyFont="1" applyFill="1" applyBorder="1" applyAlignment="1">
      <alignment vertical="center" shrinkToFit="1"/>
    </xf>
    <xf numFmtId="42" fontId="38" fillId="0" borderId="21" xfId="45" applyNumberFormat="1" applyFont="1" applyFill="1" applyBorder="1" applyAlignment="1">
      <alignment vertical="center" shrinkToFit="1"/>
    </xf>
    <xf numFmtId="42" fontId="38" fillId="0" borderId="22" xfId="45" applyNumberFormat="1" applyFont="1" applyFill="1" applyBorder="1" applyAlignment="1">
      <alignment vertical="center" shrinkToFit="1"/>
    </xf>
    <xf numFmtId="42" fontId="20" fillId="27" borderId="0" xfId="45" applyNumberFormat="1" applyFont="1" applyFill="1" applyBorder="1" applyAlignment="1">
      <alignment vertical="center" shrinkToFit="1"/>
    </xf>
    <xf numFmtId="42" fontId="20" fillId="0" borderId="11" xfId="45" applyNumberFormat="1" applyFont="1" applyBorder="1" applyAlignment="1">
      <alignment vertical="center" shrinkToFit="1"/>
    </xf>
    <xf numFmtId="42" fontId="20" fillId="28" borderId="11" xfId="45" applyNumberFormat="1" applyFont="1" applyFill="1" applyBorder="1" applyAlignment="1">
      <alignment vertical="center" shrinkToFit="1"/>
    </xf>
    <xf numFmtId="42" fontId="20" fillId="0" borderId="35" xfId="45" applyNumberFormat="1" applyFont="1" applyBorder="1" applyAlignment="1">
      <alignment vertical="center" shrinkToFit="1"/>
    </xf>
    <xf numFmtId="42" fontId="0" fillId="0" borderId="0" xfId="0" applyNumberFormat="1" applyAlignment="1">
      <alignment vertical="center" shrinkToFit="1"/>
    </xf>
    <xf numFmtId="42" fontId="38" fillId="29" borderId="21" xfId="45" applyNumberFormat="1" applyFont="1" applyFill="1" applyBorder="1" applyAlignment="1">
      <alignment vertical="center" shrinkToFit="1"/>
    </xf>
    <xf numFmtId="0" fontId="29" fillId="25" borderId="23" xfId="0" applyFont="1" applyFill="1" applyBorder="1" applyAlignment="1">
      <alignment vertical="center" shrinkToFit="1"/>
    </xf>
    <xf numFmtId="0" fontId="29" fillId="25" borderId="24" xfId="0" applyFont="1" applyFill="1" applyBorder="1" applyAlignment="1">
      <alignment vertical="center" shrinkToFit="1"/>
    </xf>
    <xf numFmtId="38" fontId="0" fillId="25" borderId="44" xfId="45" applyFont="1" applyFill="1" applyBorder="1" applyAlignment="1">
      <alignment vertical="center" shrinkToFit="1"/>
    </xf>
    <xf numFmtId="38" fontId="0" fillId="25" borderId="45" xfId="45" applyFont="1" applyFill="1" applyBorder="1" applyAlignment="1">
      <alignment vertical="center" shrinkToFit="1"/>
    </xf>
    <xf numFmtId="38" fontId="0" fillId="25" borderId="46" xfId="45" applyFont="1" applyFill="1" applyBorder="1" applyAlignment="1">
      <alignment vertical="center" shrinkToFit="1"/>
    </xf>
    <xf numFmtId="0" fontId="29" fillId="28" borderId="27" xfId="0" applyFont="1" applyFill="1" applyBorder="1" applyAlignment="1">
      <alignment vertical="center" shrinkToFit="1"/>
    </xf>
    <xf numFmtId="0" fontId="29" fillId="28" borderId="28" xfId="0" applyFont="1" applyFill="1" applyBorder="1" applyAlignment="1">
      <alignment vertical="center" shrinkToFit="1"/>
    </xf>
    <xf numFmtId="38" fontId="0" fillId="28" borderId="30" xfId="45" applyFont="1" applyFill="1" applyBorder="1" applyAlignment="1">
      <alignment vertical="center" shrinkToFit="1"/>
    </xf>
    <xf numFmtId="38" fontId="0" fillId="28" borderId="11" xfId="45" applyFont="1" applyFill="1" applyBorder="1" applyAlignment="1">
      <alignment vertical="center" shrinkToFit="1"/>
    </xf>
    <xf numFmtId="38" fontId="0" fillId="28" borderId="29" xfId="45" applyFont="1" applyFill="1" applyBorder="1" applyAlignment="1">
      <alignment vertical="center" shrinkToFit="1"/>
    </xf>
    <xf numFmtId="0" fontId="29" fillId="25" borderId="27" xfId="0" applyFont="1" applyFill="1" applyBorder="1" applyAlignment="1">
      <alignment vertical="center" shrinkToFit="1"/>
    </xf>
    <xf numFmtId="0" fontId="29" fillId="25" borderId="28" xfId="0" applyFont="1" applyFill="1" applyBorder="1" applyAlignment="1">
      <alignment vertical="center" shrinkToFit="1"/>
    </xf>
    <xf numFmtId="38" fontId="0" fillId="25" borderId="30" xfId="45" applyFont="1" applyFill="1" applyBorder="1" applyAlignment="1">
      <alignment vertical="center" shrinkToFit="1"/>
    </xf>
    <xf numFmtId="38" fontId="0" fillId="25" borderId="11" xfId="45" applyFont="1" applyFill="1" applyBorder="1" applyAlignment="1">
      <alignment vertical="center" shrinkToFit="1"/>
    </xf>
    <xf numFmtId="38" fontId="0" fillId="25" borderId="29" xfId="45" applyFont="1" applyFill="1" applyBorder="1" applyAlignment="1">
      <alignment vertical="center" shrinkToFit="1"/>
    </xf>
    <xf numFmtId="0" fontId="29" fillId="25" borderId="47" xfId="0" applyFont="1" applyFill="1" applyBorder="1" applyAlignment="1">
      <alignment vertical="center" shrinkToFit="1"/>
    </xf>
    <xf numFmtId="0" fontId="29" fillId="25" borderId="48" xfId="0" applyFont="1" applyFill="1" applyBorder="1" applyAlignment="1">
      <alignment vertical="center" shrinkToFit="1"/>
    </xf>
    <xf numFmtId="38" fontId="0" fillId="25" borderId="63" xfId="45" applyFont="1" applyFill="1" applyBorder="1" applyAlignment="1">
      <alignment vertical="center" shrinkToFit="1"/>
    </xf>
    <xf numFmtId="38" fontId="0" fillId="25" borderId="35" xfId="45" applyFont="1" applyFill="1" applyBorder="1" applyAlignment="1">
      <alignment vertical="center" shrinkToFit="1"/>
    </xf>
    <xf numFmtId="38" fontId="0" fillId="25" borderId="60" xfId="45" applyFont="1" applyFill="1" applyBorder="1" applyAlignment="1">
      <alignment vertical="center" shrinkToFit="1"/>
    </xf>
    <xf numFmtId="10" fontId="47" fillId="25" borderId="43" xfId="45" applyNumberFormat="1" applyFont="1" applyFill="1" applyBorder="1" applyAlignment="1">
      <alignment vertical="center" shrinkToFit="1"/>
    </xf>
    <xf numFmtId="38" fontId="28" fillId="0" borderId="45" xfId="45" applyFont="1" applyBorder="1" applyAlignment="1">
      <alignment horizontal="center" vertical="center"/>
    </xf>
    <xf numFmtId="38" fontId="35" fillId="26" borderId="0" xfId="45" applyFont="1" applyFill="1" applyAlignment="1">
      <alignment vertical="center"/>
    </xf>
    <xf numFmtId="38" fontId="48" fillId="26" borderId="0" xfId="45" applyFont="1" applyFill="1" applyAlignment="1">
      <alignment vertical="center"/>
    </xf>
    <xf numFmtId="10" fontId="28" fillId="0" borderId="35" xfId="45" applyNumberFormat="1" applyFont="1" applyBorder="1" applyAlignment="1">
      <alignment horizontal="center" vertical="center"/>
    </xf>
    <xf numFmtId="176" fontId="23" fillId="0" borderId="0" xfId="45" applyNumberFormat="1" applyFont="1" applyFill="1" applyAlignment="1">
      <alignment vertical="center"/>
    </xf>
    <xf numFmtId="0" fontId="23" fillId="26" borderId="0" xfId="0" applyFont="1" applyFill="1" applyAlignment="1">
      <alignment horizontal="right" vertical="center"/>
    </xf>
    <xf numFmtId="0" fontId="23" fillId="30" borderId="0" xfId="0" applyFont="1" applyFill="1">
      <alignment vertical="center"/>
    </xf>
    <xf numFmtId="176" fontId="23" fillId="30" borderId="0" xfId="45" applyNumberFormat="1" applyFont="1" applyFill="1" applyAlignment="1">
      <alignment vertical="center"/>
    </xf>
    <xf numFmtId="177" fontId="26" fillId="30" borderId="0" xfId="0" applyNumberFormat="1" applyFont="1" applyFill="1" applyAlignment="1">
      <alignment horizontal="center" vertical="center"/>
    </xf>
    <xf numFmtId="38" fontId="23" fillId="30" borderId="0" xfId="45" applyFont="1" applyFill="1" applyBorder="1" applyAlignment="1">
      <alignment horizontal="center" vertical="center" wrapText="1"/>
    </xf>
    <xf numFmtId="178" fontId="23" fillId="30" borderId="0" xfId="45" applyNumberFormat="1" applyFont="1" applyFill="1" applyAlignment="1">
      <alignment horizontal="left" vertical="center"/>
    </xf>
    <xf numFmtId="38" fontId="23" fillId="30" borderId="0" xfId="45" applyFont="1" applyFill="1" applyAlignment="1">
      <alignment horizontal="center" vertical="center"/>
    </xf>
    <xf numFmtId="180" fontId="0" fillId="30" borderId="11" xfId="0" applyNumberFormat="1" applyFill="1" applyBorder="1" applyAlignment="1">
      <alignment horizontal="center" vertical="center" shrinkToFit="1"/>
    </xf>
    <xf numFmtId="0" fontId="0" fillId="30" borderId="11" xfId="0" applyFill="1" applyBorder="1" applyAlignment="1">
      <alignment vertical="center" shrinkToFit="1"/>
    </xf>
    <xf numFmtId="38" fontId="20" fillId="30" borderId="11" xfId="45" applyFont="1" applyFill="1" applyBorder="1" applyAlignment="1">
      <alignment vertical="center" shrinkToFit="1"/>
    </xf>
    <xf numFmtId="38" fontId="0" fillId="30" borderId="11" xfId="45" applyFont="1" applyFill="1" applyBorder="1" applyAlignment="1">
      <alignment vertical="center" shrinkToFit="1"/>
    </xf>
    <xf numFmtId="38" fontId="0" fillId="30" borderId="29" xfId="45" applyFont="1" applyFill="1" applyBorder="1" applyAlignment="1">
      <alignment vertical="center" shrinkToFit="1"/>
    </xf>
    <xf numFmtId="38" fontId="0" fillId="30" borderId="10" xfId="45" applyFont="1" applyFill="1" applyBorder="1" applyAlignment="1">
      <alignment vertical="center"/>
    </xf>
    <xf numFmtId="38" fontId="0" fillId="30" borderId="11" xfId="45" applyFont="1" applyFill="1" applyBorder="1" applyAlignment="1">
      <alignment vertical="center"/>
    </xf>
    <xf numFmtId="38" fontId="0" fillId="30" borderId="13" xfId="45" applyFont="1" applyFill="1" applyBorder="1" applyAlignment="1">
      <alignment vertical="center" shrinkToFit="1"/>
    </xf>
    <xf numFmtId="182" fontId="0" fillId="30" borderId="45" xfId="0" applyNumberFormat="1" applyFill="1" applyBorder="1" applyAlignment="1">
      <alignment horizontal="center" vertical="center" shrinkToFit="1"/>
    </xf>
    <xf numFmtId="183" fontId="0" fillId="30" borderId="35" xfId="0" applyNumberFormat="1" applyFill="1" applyBorder="1" applyAlignment="1">
      <alignment horizontal="center" vertical="center" shrinkToFit="1"/>
    </xf>
    <xf numFmtId="0" fontId="29" fillId="26" borderId="68" xfId="0" applyFont="1" applyFill="1" applyBorder="1" applyAlignment="1">
      <alignment horizontal="center" vertical="center" shrinkToFit="1"/>
    </xf>
    <xf numFmtId="0" fontId="29" fillId="24" borderId="32" xfId="0" applyFont="1" applyFill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80" xfId="0" applyFont="1" applyBorder="1" applyAlignment="1">
      <alignment vertical="center" shrinkToFit="1"/>
    </xf>
    <xf numFmtId="38" fontId="20" fillId="0" borderId="33" xfId="45" applyFont="1" applyBorder="1" applyAlignment="1">
      <alignment vertical="center" shrinkToFit="1"/>
    </xf>
    <xf numFmtId="42" fontId="20" fillId="0" borderId="13" xfId="45" applyNumberFormat="1" applyFont="1" applyBorder="1" applyAlignment="1">
      <alignment vertical="center" shrinkToFit="1"/>
    </xf>
    <xf numFmtId="0" fontId="29" fillId="25" borderId="30" xfId="0" applyFont="1" applyFill="1" applyBorder="1" applyAlignment="1">
      <alignment vertical="center" shrinkToFit="1"/>
    </xf>
    <xf numFmtId="0" fontId="29" fillId="25" borderId="32" xfId="0" applyFont="1" applyFill="1" applyBorder="1" applyAlignment="1">
      <alignment vertical="center" shrinkToFit="1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9" fontId="0" fillId="0" borderId="0" xfId="0" applyNumberFormat="1">
      <alignment vertical="center"/>
    </xf>
    <xf numFmtId="38" fontId="20" fillId="24" borderId="11" xfId="45" applyFont="1" applyFill="1" applyBorder="1" applyAlignment="1">
      <alignment vertical="center" shrinkToFit="1"/>
    </xf>
    <xf numFmtId="38" fontId="20" fillId="24" borderId="29" xfId="45" applyFont="1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29" fillId="27" borderId="0" xfId="0" applyFont="1" applyFill="1" applyAlignment="1">
      <alignment horizontal="center" vertical="center" shrinkToFit="1"/>
    </xf>
    <xf numFmtId="38" fontId="0" fillId="0" borderId="0" xfId="45" applyFont="1" applyFill="1" applyBorder="1" applyAlignment="1">
      <alignment vertical="center" shrinkToFit="1"/>
    </xf>
    <xf numFmtId="10" fontId="39" fillId="0" borderId="0" xfId="45" applyNumberFormat="1" applyFont="1" applyFill="1" applyBorder="1" applyAlignment="1">
      <alignment vertical="center" shrinkToFit="1"/>
    </xf>
    <xf numFmtId="42" fontId="38" fillId="0" borderId="0" xfId="45" applyNumberFormat="1" applyFont="1" applyFill="1" applyBorder="1" applyAlignment="1">
      <alignment vertical="center" shrinkToFit="1"/>
    </xf>
    <xf numFmtId="38" fontId="38" fillId="0" borderId="0" xfId="45" applyFont="1" applyFill="1" applyBorder="1" applyAlignment="1">
      <alignment vertical="center" shrinkToFit="1"/>
    </xf>
    <xf numFmtId="0" fontId="0" fillId="30" borderId="59" xfId="0" applyFill="1" applyBorder="1" applyAlignment="1">
      <alignment vertical="center" shrinkToFit="1"/>
    </xf>
    <xf numFmtId="38" fontId="0" fillId="0" borderId="11" xfId="45" applyFont="1" applyBorder="1" applyAlignment="1">
      <alignment horizontal="left" vertical="center" shrinkToFit="1"/>
    </xf>
    <xf numFmtId="38" fontId="28" fillId="0" borderId="22" xfId="45" applyFont="1" applyBorder="1" applyAlignment="1">
      <alignment vertical="center" shrinkToFit="1"/>
    </xf>
    <xf numFmtId="38" fontId="0" fillId="0" borderId="35" xfId="45" applyFont="1" applyBorder="1" applyAlignment="1">
      <alignment vertical="center" shrinkToFit="1"/>
    </xf>
    <xf numFmtId="38" fontId="0" fillId="0" borderId="60" xfId="45" applyFont="1" applyBorder="1" applyAlignment="1">
      <alignment vertical="center" shrinkToFit="1"/>
    </xf>
    <xf numFmtId="38" fontId="0" fillId="0" borderId="44" xfId="45" applyFont="1" applyBorder="1" applyAlignment="1">
      <alignment vertical="center" shrinkToFit="1"/>
    </xf>
    <xf numFmtId="38" fontId="0" fillId="30" borderId="30" xfId="45" applyFont="1" applyFill="1" applyBorder="1" applyAlignment="1">
      <alignment vertical="center" shrinkToFit="1"/>
    </xf>
    <xf numFmtId="38" fontId="0" fillId="0" borderId="30" xfId="45" applyFont="1" applyBorder="1" applyAlignment="1">
      <alignment vertical="center" shrinkToFit="1"/>
    </xf>
    <xf numFmtId="38" fontId="0" fillId="0" borderId="63" xfId="45" applyFont="1" applyBorder="1" applyAlignment="1">
      <alignment vertical="center" shrinkToFit="1"/>
    </xf>
    <xf numFmtId="38" fontId="0" fillId="0" borderId="0" xfId="45" applyFont="1" applyFill="1" applyAlignment="1">
      <alignment vertical="center"/>
    </xf>
    <xf numFmtId="38" fontId="23" fillId="0" borderId="0" xfId="45" applyFont="1" applyFill="1" applyAlignment="1">
      <alignment vertical="center"/>
    </xf>
    <xf numFmtId="0" fontId="26" fillId="0" borderId="0" xfId="0" applyFont="1" applyAlignment="1"/>
    <xf numFmtId="38" fontId="27" fillId="0" borderId="0" xfId="45" applyFont="1" applyFill="1" applyAlignment="1">
      <alignment vertical="center"/>
    </xf>
    <xf numFmtId="179" fontId="28" fillId="0" borderId="0" xfId="45" applyNumberFormat="1" applyFont="1" applyFill="1" applyBorder="1" applyAlignment="1">
      <alignment horizontal="center" vertical="center"/>
    </xf>
    <xf numFmtId="38" fontId="28" fillId="0" borderId="0" xfId="45" applyFont="1" applyFill="1" applyBorder="1" applyAlignment="1">
      <alignment horizontal="center" vertical="center"/>
    </xf>
    <xf numFmtId="10" fontId="28" fillId="0" borderId="0" xfId="45" applyNumberFormat="1" applyFont="1" applyFill="1" applyBorder="1" applyAlignment="1">
      <alignment horizontal="center" vertical="center"/>
    </xf>
    <xf numFmtId="38" fontId="39" fillId="0" borderId="0" xfId="45" applyFont="1" applyFill="1" applyBorder="1" applyAlignment="1">
      <alignment vertical="center" shrinkToFit="1"/>
    </xf>
    <xf numFmtId="10" fontId="47" fillId="0" borderId="0" xfId="45" applyNumberFormat="1" applyFont="1" applyFill="1" applyBorder="1" applyAlignment="1">
      <alignment vertical="center" shrinkToFit="1"/>
    </xf>
    <xf numFmtId="38" fontId="28" fillId="0" borderId="0" xfId="45" applyFont="1" applyFill="1" applyBorder="1" applyAlignment="1">
      <alignment vertical="center" shrinkToFit="1"/>
    </xf>
    <xf numFmtId="181" fontId="30" fillId="0" borderId="0" xfId="45" applyNumberFormat="1" applyFont="1" applyFill="1" applyBorder="1" applyAlignment="1">
      <alignment vertical="center" shrinkToFit="1"/>
    </xf>
    <xf numFmtId="38" fontId="33" fillId="0" borderId="0" xfId="45" applyFont="1" applyFill="1" applyBorder="1" applyAlignment="1">
      <alignment vertical="center" shrinkToFit="1"/>
    </xf>
    <xf numFmtId="38" fontId="0" fillId="0" borderId="0" xfId="45" applyFont="1" applyFill="1" applyBorder="1" applyAlignment="1">
      <alignment vertical="center"/>
    </xf>
    <xf numFmtId="179" fontId="28" fillId="0" borderId="38" xfId="45" applyNumberFormat="1" applyFont="1" applyBorder="1" applyAlignment="1">
      <alignment horizontal="center" vertical="center"/>
    </xf>
    <xf numFmtId="0" fontId="28" fillId="0" borderId="44" xfId="45" applyNumberFormat="1" applyFont="1" applyBorder="1" applyAlignment="1">
      <alignment horizontal="center" vertical="center"/>
    </xf>
    <xf numFmtId="38" fontId="28" fillId="0" borderId="46" xfId="45" applyFont="1" applyBorder="1" applyAlignment="1">
      <alignment horizontal="center" vertical="center"/>
    </xf>
    <xf numFmtId="0" fontId="28" fillId="0" borderId="63" xfId="45" applyNumberFormat="1" applyFont="1" applyBorder="1" applyAlignment="1">
      <alignment horizontal="center" vertical="center"/>
    </xf>
    <xf numFmtId="10" fontId="28" fillId="0" borderId="60" xfId="45" applyNumberFormat="1" applyFont="1" applyBorder="1" applyAlignment="1">
      <alignment horizontal="center" vertical="center"/>
    </xf>
    <xf numFmtId="38" fontId="28" fillId="0" borderId="44" xfId="45" applyFont="1" applyBorder="1" applyAlignment="1">
      <alignment horizontal="center" vertical="center"/>
    </xf>
    <xf numFmtId="10" fontId="28" fillId="0" borderId="63" xfId="45" applyNumberFormat="1" applyFont="1" applyBorder="1" applyAlignment="1">
      <alignment horizontal="center" vertical="center"/>
    </xf>
    <xf numFmtId="38" fontId="39" fillId="25" borderId="90" xfId="45" applyFont="1" applyFill="1" applyBorder="1" applyAlignment="1">
      <alignment vertical="center" shrinkToFit="1"/>
    </xf>
    <xf numFmtId="10" fontId="47" fillId="25" borderId="42" xfId="45" applyNumberFormat="1" applyFont="1" applyFill="1" applyBorder="1" applyAlignment="1">
      <alignment vertical="center" shrinkToFit="1"/>
    </xf>
    <xf numFmtId="38" fontId="39" fillId="24" borderId="90" xfId="45" applyFont="1" applyFill="1" applyBorder="1" applyAlignment="1">
      <alignment vertical="center" shrinkToFit="1"/>
    </xf>
    <xf numFmtId="38" fontId="20" fillId="30" borderId="14" xfId="45" applyFont="1" applyFill="1" applyBorder="1" applyAlignment="1">
      <alignment vertical="center" shrinkToFit="1"/>
    </xf>
    <xf numFmtId="0" fontId="40" fillId="25" borderId="70" xfId="0" applyFont="1" applyFill="1" applyBorder="1" applyAlignment="1">
      <alignment horizontal="right" vertical="center"/>
    </xf>
    <xf numFmtId="38" fontId="39" fillId="25" borderId="72" xfId="45" applyFont="1" applyFill="1" applyBorder="1" applyAlignment="1">
      <alignment vertical="center" shrinkToFit="1"/>
    </xf>
    <xf numFmtId="0" fontId="40" fillId="25" borderId="54" xfId="0" applyFont="1" applyFill="1" applyBorder="1" applyAlignment="1">
      <alignment horizontal="right" vertical="center"/>
    </xf>
    <xf numFmtId="10" fontId="47" fillId="25" borderId="56" xfId="45" applyNumberFormat="1" applyFont="1" applyFill="1" applyBorder="1" applyAlignment="1">
      <alignment vertical="center" shrinkToFit="1"/>
    </xf>
    <xf numFmtId="0" fontId="40" fillId="24" borderId="70" xfId="0" applyFont="1" applyFill="1" applyBorder="1" applyAlignment="1">
      <alignment horizontal="right" vertical="center"/>
    </xf>
    <xf numFmtId="0" fontId="40" fillId="24" borderId="91" xfId="0" applyFont="1" applyFill="1" applyBorder="1" applyAlignment="1">
      <alignment horizontal="right" vertical="center"/>
    </xf>
    <xf numFmtId="10" fontId="40" fillId="0" borderId="92" xfId="0" applyNumberFormat="1" applyFont="1" applyBorder="1" applyAlignment="1">
      <alignment horizontal="right" vertical="center"/>
    </xf>
    <xf numFmtId="10" fontId="40" fillId="0" borderId="93" xfId="0" applyNumberFormat="1" applyFont="1" applyBorder="1" applyAlignment="1">
      <alignment horizontal="right" vertical="center"/>
    </xf>
    <xf numFmtId="0" fontId="40" fillId="25" borderId="94" xfId="0" applyFont="1" applyFill="1" applyBorder="1" applyAlignment="1">
      <alignment horizontal="right" vertical="center"/>
    </xf>
    <xf numFmtId="0" fontId="40" fillId="25" borderId="95" xfId="0" applyFont="1" applyFill="1" applyBorder="1" applyAlignment="1">
      <alignment horizontal="right" vertical="center"/>
    </xf>
    <xf numFmtId="0" fontId="40" fillId="0" borderId="96" xfId="0" applyFont="1" applyBorder="1" applyAlignment="1">
      <alignment horizontal="right" vertical="center"/>
    </xf>
    <xf numFmtId="0" fontId="40" fillId="0" borderId="97" xfId="0" applyFont="1" applyBorder="1" applyAlignment="1">
      <alignment horizontal="right" vertical="center"/>
    </xf>
    <xf numFmtId="38" fontId="20" fillId="24" borderId="44" xfId="45" applyFont="1" applyFill="1" applyBorder="1" applyAlignment="1">
      <alignment vertical="center" shrinkToFit="1"/>
    </xf>
    <xf numFmtId="38" fontId="20" fillId="24" borderId="30" xfId="45" applyFont="1" applyFill="1" applyBorder="1" applyAlignment="1">
      <alignment vertical="center" shrinkToFit="1"/>
    </xf>
    <xf numFmtId="38" fontId="20" fillId="28" borderId="30" xfId="45" applyFont="1" applyFill="1" applyBorder="1" applyAlignment="1">
      <alignment vertical="center" shrinkToFit="1"/>
    </xf>
    <xf numFmtId="38" fontId="20" fillId="30" borderId="30" xfId="45" applyFont="1" applyFill="1" applyBorder="1" applyAlignment="1">
      <alignment vertical="center" shrinkToFit="1"/>
    </xf>
    <xf numFmtId="38" fontId="20" fillId="28" borderId="63" xfId="45" applyFont="1" applyFill="1" applyBorder="1" applyAlignment="1">
      <alignment vertical="center" shrinkToFit="1"/>
    </xf>
    <xf numFmtId="38" fontId="20" fillId="24" borderId="50" xfId="45" applyFont="1" applyFill="1" applyBorder="1" applyAlignment="1">
      <alignment vertical="center" shrinkToFit="1"/>
    </xf>
    <xf numFmtId="38" fontId="20" fillId="24" borderId="18" xfId="45" applyFont="1" applyFill="1" applyBorder="1" applyAlignment="1">
      <alignment vertical="center" shrinkToFit="1"/>
    </xf>
    <xf numFmtId="38" fontId="20" fillId="28" borderId="18" xfId="45" applyFont="1" applyFill="1" applyBorder="1" applyAlignment="1">
      <alignment vertical="center" shrinkToFit="1"/>
    </xf>
    <xf numFmtId="38" fontId="20" fillId="28" borderId="59" xfId="45" applyFont="1" applyFill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38" fontId="20" fillId="0" borderId="25" xfId="45" applyFont="1" applyBorder="1" applyAlignment="1">
      <alignment vertical="center" shrinkToFit="1"/>
    </xf>
    <xf numFmtId="42" fontId="20" fillId="0" borderId="45" xfId="45" applyNumberFormat="1" applyFont="1" applyBorder="1" applyAlignment="1">
      <alignment vertical="center" shrinkToFit="1"/>
    </xf>
    <xf numFmtId="42" fontId="20" fillId="0" borderId="46" xfId="45" applyNumberFormat="1" applyFont="1" applyBorder="1" applyAlignment="1">
      <alignment vertical="center" shrinkToFit="1"/>
    </xf>
    <xf numFmtId="42" fontId="20" fillId="0" borderId="29" xfId="45" applyNumberFormat="1" applyFont="1" applyBorder="1" applyAlignment="1">
      <alignment vertical="center" shrinkToFit="1"/>
    </xf>
    <xf numFmtId="42" fontId="20" fillId="28" borderId="29" xfId="45" applyNumberFormat="1" applyFont="1" applyFill="1" applyBorder="1" applyAlignment="1">
      <alignment vertical="center" shrinkToFit="1"/>
    </xf>
    <xf numFmtId="42" fontId="20" fillId="0" borderId="31" xfId="45" applyNumberFormat="1" applyFont="1" applyBorder="1" applyAlignment="1">
      <alignment vertical="center" shrinkToFit="1"/>
    </xf>
    <xf numFmtId="42" fontId="20" fillId="0" borderId="60" xfId="45" applyNumberFormat="1" applyFont="1" applyBorder="1" applyAlignment="1">
      <alignment vertical="center" shrinkToFit="1"/>
    </xf>
    <xf numFmtId="42" fontId="20" fillId="0" borderId="50" xfId="45" applyNumberFormat="1" applyFont="1" applyBorder="1" applyAlignment="1">
      <alignment vertical="center" shrinkToFit="1"/>
    </xf>
    <xf numFmtId="42" fontId="20" fillId="0" borderId="18" xfId="45" applyNumberFormat="1" applyFont="1" applyBorder="1" applyAlignment="1">
      <alignment vertical="center" shrinkToFit="1"/>
    </xf>
    <xf numFmtId="42" fontId="20" fillId="28" borderId="18" xfId="45" applyNumberFormat="1" applyFont="1" applyFill="1" applyBorder="1" applyAlignment="1">
      <alignment vertical="center" shrinkToFit="1"/>
    </xf>
    <xf numFmtId="42" fontId="20" fillId="0" borderId="98" xfId="45" applyNumberFormat="1" applyFont="1" applyBorder="1" applyAlignment="1">
      <alignment vertical="center" shrinkToFit="1"/>
    </xf>
    <xf numFmtId="42" fontId="20" fillId="0" borderId="59" xfId="45" applyNumberFormat="1" applyFont="1" applyBorder="1" applyAlignment="1">
      <alignment vertical="center" shrinkToFit="1"/>
    </xf>
    <xf numFmtId="42" fontId="20" fillId="0" borderId="44" xfId="45" applyNumberFormat="1" applyFont="1" applyBorder="1" applyAlignment="1">
      <alignment vertical="center" shrinkToFit="1"/>
    </xf>
    <xf numFmtId="42" fontId="20" fillId="0" borderId="30" xfId="45" applyNumberFormat="1" applyFont="1" applyBorder="1" applyAlignment="1">
      <alignment vertical="center" shrinkToFit="1"/>
    </xf>
    <xf numFmtId="42" fontId="20" fillId="28" borderId="30" xfId="45" applyNumberFormat="1" applyFont="1" applyFill="1" applyBorder="1" applyAlignment="1">
      <alignment vertical="center" shrinkToFit="1"/>
    </xf>
    <xf numFmtId="42" fontId="20" fillId="0" borderId="32" xfId="45" applyNumberFormat="1" applyFont="1" applyBorder="1" applyAlignment="1">
      <alignment vertical="center" shrinkToFit="1"/>
    </xf>
    <xf numFmtId="42" fontId="20" fillId="0" borderId="63" xfId="45" applyNumberFormat="1" applyFont="1" applyBorder="1" applyAlignment="1">
      <alignment vertical="center" shrinkToFit="1"/>
    </xf>
    <xf numFmtId="38" fontId="20" fillId="0" borderId="44" xfId="45" applyFont="1" applyBorder="1" applyAlignment="1">
      <alignment vertical="center" shrinkToFit="1"/>
    </xf>
    <xf numFmtId="38" fontId="20" fillId="0" borderId="30" xfId="45" applyFont="1" applyBorder="1" applyAlignment="1">
      <alignment vertical="center" shrinkToFit="1"/>
    </xf>
    <xf numFmtId="38" fontId="20" fillId="0" borderId="63" xfId="45" applyFont="1" applyBorder="1" applyAlignment="1">
      <alignment vertical="center" shrinkToFit="1"/>
    </xf>
    <xf numFmtId="38" fontId="0" fillId="0" borderId="50" xfId="45" applyFont="1" applyBorder="1" applyAlignment="1">
      <alignment vertical="center" shrinkToFit="1"/>
    </xf>
    <xf numFmtId="38" fontId="0" fillId="0" borderId="18" xfId="45" applyFont="1" applyBorder="1" applyAlignment="1">
      <alignment vertical="center" shrinkToFit="1"/>
    </xf>
    <xf numFmtId="38" fontId="0" fillId="0" borderId="59" xfId="45" applyFont="1" applyBorder="1" applyAlignment="1">
      <alignment vertical="center" shrinkToFit="1"/>
    </xf>
    <xf numFmtId="38" fontId="28" fillId="0" borderId="99" xfId="45" applyFont="1" applyBorder="1" applyAlignment="1">
      <alignment vertical="center" shrinkToFit="1"/>
    </xf>
    <xf numFmtId="38" fontId="28" fillId="0" borderId="20" xfId="45" applyFont="1" applyBorder="1" applyAlignment="1">
      <alignment vertical="center" shrinkToFit="1"/>
    </xf>
    <xf numFmtId="42" fontId="38" fillId="29" borderId="99" xfId="45" applyNumberFormat="1" applyFont="1" applyFill="1" applyBorder="1" applyAlignment="1">
      <alignment vertical="center" shrinkToFit="1"/>
    </xf>
    <xf numFmtId="42" fontId="38" fillId="29" borderId="20" xfId="45" applyNumberFormat="1" applyFont="1" applyFill="1" applyBorder="1" applyAlignment="1">
      <alignment vertical="center" shrinkToFit="1"/>
    </xf>
    <xf numFmtId="42" fontId="38" fillId="29" borderId="22" xfId="45" applyNumberFormat="1" applyFont="1" applyFill="1" applyBorder="1" applyAlignment="1">
      <alignment vertical="center" shrinkToFit="1"/>
    </xf>
    <xf numFmtId="38" fontId="0" fillId="30" borderId="18" xfId="45" applyFont="1" applyFill="1" applyBorder="1" applyAlignment="1">
      <alignment vertical="center" shrinkToFit="1"/>
    </xf>
    <xf numFmtId="38" fontId="33" fillId="0" borderId="99" xfId="45" applyFont="1" applyBorder="1" applyAlignment="1">
      <alignment vertical="center" shrinkToFit="1"/>
    </xf>
    <xf numFmtId="38" fontId="33" fillId="0" borderId="22" xfId="45" applyFont="1" applyBorder="1" applyAlignment="1">
      <alignment vertical="center" shrinkToFit="1"/>
    </xf>
    <xf numFmtId="38" fontId="0" fillId="30" borderId="14" xfId="45" applyFont="1" applyFill="1" applyBorder="1" applyAlignment="1">
      <alignment vertical="center" shrinkToFit="1"/>
    </xf>
    <xf numFmtId="38" fontId="0" fillId="30" borderId="14" xfId="45" applyFont="1" applyFill="1" applyBorder="1" applyAlignment="1">
      <alignment horizontal="right" vertical="center" shrinkToFit="1"/>
    </xf>
    <xf numFmtId="0" fontId="0" fillId="0" borderId="65" xfId="0" applyBorder="1" applyAlignment="1">
      <alignment horizontal="center" vertical="center" shrinkToFit="1"/>
    </xf>
    <xf numFmtId="0" fontId="29" fillId="0" borderId="63" xfId="0" applyFont="1" applyBorder="1" applyAlignment="1">
      <alignment horizontal="right" vertical="center" shrinkToFit="1"/>
    </xf>
    <xf numFmtId="38" fontId="20" fillId="32" borderId="30" xfId="45" applyFont="1" applyFill="1" applyBorder="1" applyAlignment="1">
      <alignment vertical="center" shrinkToFit="1"/>
    </xf>
    <xf numFmtId="38" fontId="20" fillId="32" borderId="11" xfId="45" applyFont="1" applyFill="1" applyBorder="1" applyAlignment="1">
      <alignment vertical="center" shrinkToFit="1"/>
    </xf>
    <xf numFmtId="38" fontId="20" fillId="32" borderId="18" xfId="45" applyFont="1" applyFill="1" applyBorder="1" applyAlignment="1">
      <alignment vertical="center" shrinkToFit="1"/>
    </xf>
    <xf numFmtId="38" fontId="20" fillId="32" borderId="29" xfId="45" applyFont="1" applyFill="1" applyBorder="1" applyAlignment="1">
      <alignment vertical="center" shrinkToFit="1"/>
    </xf>
    <xf numFmtId="38" fontId="0" fillId="32" borderId="11" xfId="45" applyFont="1" applyFill="1" applyBorder="1" applyAlignment="1">
      <alignment vertical="center" shrinkToFit="1"/>
    </xf>
    <xf numFmtId="38" fontId="0" fillId="32" borderId="18" xfId="45" applyFont="1" applyFill="1" applyBorder="1" applyAlignment="1">
      <alignment vertical="center" shrinkToFit="1"/>
    </xf>
    <xf numFmtId="38" fontId="0" fillId="32" borderId="30" xfId="45" applyFont="1" applyFill="1" applyBorder="1" applyAlignment="1">
      <alignment vertical="center" shrinkToFit="1"/>
    </xf>
    <xf numFmtId="38" fontId="0" fillId="32" borderId="29" xfId="45" applyFont="1" applyFill="1" applyBorder="1" applyAlignment="1">
      <alignment vertical="center" shrinkToFit="1"/>
    </xf>
    <xf numFmtId="38" fontId="20" fillId="32" borderId="25" xfId="45" applyFont="1" applyFill="1" applyBorder="1" applyAlignment="1">
      <alignment vertical="center" shrinkToFit="1"/>
    </xf>
    <xf numFmtId="38" fontId="20" fillId="32" borderId="45" xfId="45" applyFont="1" applyFill="1" applyBorder="1" applyAlignment="1">
      <alignment vertical="center" shrinkToFit="1"/>
    </xf>
    <xf numFmtId="38" fontId="20" fillId="32" borderId="50" xfId="45" applyFont="1" applyFill="1" applyBorder="1" applyAlignment="1">
      <alignment vertical="center" shrinkToFit="1"/>
    </xf>
    <xf numFmtId="38" fontId="20" fillId="32" borderId="44" xfId="45" applyFont="1" applyFill="1" applyBorder="1" applyAlignment="1">
      <alignment vertical="center" shrinkToFit="1"/>
    </xf>
    <xf numFmtId="38" fontId="20" fillId="32" borderId="46" xfId="45" applyFont="1" applyFill="1" applyBorder="1" applyAlignment="1">
      <alignment vertical="center" shrinkToFit="1"/>
    </xf>
    <xf numFmtId="38" fontId="20" fillId="32" borderId="0" xfId="45" applyFont="1" applyFill="1" applyBorder="1" applyAlignment="1">
      <alignment vertical="center" shrinkToFit="1"/>
    </xf>
    <xf numFmtId="38" fontId="23" fillId="0" borderId="0" xfId="45" applyFont="1" applyFill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38" fontId="23" fillId="0" borderId="0" xfId="45" applyFont="1" applyFill="1" applyBorder="1" applyAlignment="1">
      <alignment horizontal="center" vertical="center" wrapText="1"/>
    </xf>
    <xf numFmtId="178" fontId="23" fillId="0" borderId="0" xfId="45" applyNumberFormat="1" applyFont="1" applyFill="1" applyAlignment="1">
      <alignment horizontal="left" vertical="center"/>
    </xf>
    <xf numFmtId="38" fontId="35" fillId="0" borderId="0" xfId="45" applyFont="1" applyFill="1" applyAlignment="1">
      <alignment vertical="center"/>
    </xf>
    <xf numFmtId="38" fontId="48" fillId="0" borderId="0" xfId="45" applyFont="1" applyFill="1" applyAlignment="1">
      <alignment vertical="center"/>
    </xf>
    <xf numFmtId="0" fontId="0" fillId="28" borderId="65" xfId="0" applyFill="1" applyBorder="1" applyAlignment="1">
      <alignment vertical="center" wrapText="1" shrinkToFit="1"/>
    </xf>
    <xf numFmtId="38" fontId="20" fillId="32" borderId="62" xfId="45" applyFont="1" applyFill="1" applyBorder="1" applyAlignment="1">
      <alignment horizontal="center" vertical="center" shrinkToFit="1"/>
    </xf>
    <xf numFmtId="38" fontId="0" fillId="32" borderId="62" xfId="45" applyFont="1" applyFill="1" applyBorder="1" applyAlignment="1">
      <alignment horizontal="center" vertical="center" shrinkToFit="1"/>
    </xf>
    <xf numFmtId="0" fontId="41" fillId="24" borderId="73" xfId="0" applyFont="1" applyFill="1" applyBorder="1" applyAlignment="1">
      <alignment horizontal="center" vertical="center" shrinkToFit="1"/>
    </xf>
    <xf numFmtId="0" fontId="39" fillId="24" borderId="86" xfId="0" applyFont="1" applyFill="1" applyBorder="1" applyAlignment="1">
      <alignment horizontal="center" vertical="center" shrinkToFit="1"/>
    </xf>
    <xf numFmtId="38" fontId="0" fillId="0" borderId="11" xfId="45" applyFont="1" applyFill="1" applyBorder="1" applyAlignment="1">
      <alignment vertical="center" shrinkToFit="1"/>
    </xf>
    <xf numFmtId="38" fontId="0" fillId="0" borderId="11" xfId="45" applyFont="1" applyBorder="1" applyAlignment="1">
      <alignment vertical="center" shrinkToFit="1"/>
    </xf>
    <xf numFmtId="0" fontId="38" fillId="29" borderId="69" xfId="0" applyFont="1" applyFill="1" applyBorder="1" applyAlignment="1">
      <alignment horizontal="center" vertical="center" shrinkToFit="1"/>
    </xf>
    <xf numFmtId="0" fontId="38" fillId="29" borderId="57" xfId="0" applyFont="1" applyFill="1" applyBorder="1" applyAlignment="1">
      <alignment horizontal="center" vertical="center" shrinkToFit="1"/>
    </xf>
    <xf numFmtId="0" fontId="29" fillId="24" borderId="32" xfId="0" applyFont="1" applyFill="1" applyBorder="1" applyAlignment="1">
      <alignment horizontal="center" vertical="center" wrapText="1" shrinkToFit="1"/>
    </xf>
    <xf numFmtId="0" fontId="29" fillId="24" borderId="58" xfId="0" applyFont="1" applyFill="1" applyBorder="1" applyAlignment="1">
      <alignment horizontal="center" vertical="center" wrapText="1" shrinkToFit="1"/>
    </xf>
    <xf numFmtId="0" fontId="29" fillId="24" borderId="34" xfId="0" applyFont="1" applyFill="1" applyBorder="1" applyAlignment="1">
      <alignment horizontal="center" vertical="center" wrapText="1" shrinkToFit="1"/>
    </xf>
    <xf numFmtId="0" fontId="42" fillId="31" borderId="27" xfId="0" applyFont="1" applyFill="1" applyBorder="1" applyAlignment="1">
      <alignment horizontal="center" vertical="center" shrinkToFit="1"/>
    </xf>
    <xf numFmtId="0" fontId="42" fillId="31" borderId="28" xfId="0" applyFont="1" applyFill="1" applyBorder="1" applyAlignment="1">
      <alignment horizontal="center" vertical="center" shrinkToFit="1"/>
    </xf>
    <xf numFmtId="38" fontId="0" fillId="0" borderId="18" xfId="45" applyFont="1" applyFill="1" applyBorder="1" applyAlignment="1">
      <alignment vertical="center" shrinkToFit="1"/>
    </xf>
    <xf numFmtId="0" fontId="29" fillId="26" borderId="62" xfId="0" applyFont="1" applyFill="1" applyBorder="1" applyAlignment="1">
      <alignment horizontal="center" vertical="center" shrinkToFit="1"/>
    </xf>
    <xf numFmtId="0" fontId="29" fillId="26" borderId="0" xfId="0" applyFont="1" applyFill="1" applyAlignment="1">
      <alignment horizontal="center" vertical="center" shrinkToFit="1"/>
    </xf>
    <xf numFmtId="0" fontId="29" fillId="26" borderId="27" xfId="0" applyFont="1" applyFill="1" applyBorder="1" applyAlignment="1">
      <alignment horizontal="center" vertical="center" shrinkToFit="1"/>
    </xf>
    <xf numFmtId="0" fontId="29" fillId="26" borderId="28" xfId="0" applyFont="1" applyFill="1" applyBorder="1" applyAlignment="1">
      <alignment horizontal="center" vertical="center" shrinkToFit="1"/>
    </xf>
    <xf numFmtId="0" fontId="41" fillId="29" borderId="73" xfId="0" applyFont="1" applyFill="1" applyBorder="1" applyAlignment="1">
      <alignment horizontal="center" vertical="center" shrinkToFit="1"/>
    </xf>
    <xf numFmtId="0" fontId="39" fillId="29" borderId="86" xfId="0" applyFont="1" applyFill="1" applyBorder="1" applyAlignment="1">
      <alignment horizontal="center" vertical="center" shrinkToFit="1"/>
    </xf>
    <xf numFmtId="0" fontId="21" fillId="26" borderId="0" xfId="0" applyFont="1" applyFill="1" applyAlignment="1">
      <alignment horizontal="center" vertical="center"/>
    </xf>
    <xf numFmtId="38" fontId="23" fillId="26" borderId="0" xfId="45" applyFont="1" applyFill="1" applyAlignment="1">
      <alignment vertical="center"/>
    </xf>
    <xf numFmtId="0" fontId="0" fillId="0" borderId="0" xfId="0" applyAlignment="1">
      <alignment vertical="center" shrinkToFit="1"/>
    </xf>
    <xf numFmtId="0" fontId="29" fillId="28" borderId="40" xfId="0" applyFont="1" applyFill="1" applyBorder="1" applyAlignment="1">
      <alignment horizontal="center" vertical="center" shrinkToFit="1"/>
    </xf>
    <xf numFmtId="0" fontId="29" fillId="28" borderId="41" xfId="0" applyFont="1" applyFill="1" applyBorder="1" applyAlignment="1">
      <alignment horizontal="center" vertical="center" shrinkToFit="1"/>
    </xf>
    <xf numFmtId="0" fontId="29" fillId="28" borderId="63" xfId="0" applyFont="1" applyFill="1" applyBorder="1" applyAlignment="1">
      <alignment horizontal="center" vertical="center" shrinkToFit="1"/>
    </xf>
    <xf numFmtId="0" fontId="29" fillId="28" borderId="59" xfId="0" applyFont="1" applyFill="1" applyBorder="1" applyAlignment="1">
      <alignment horizontal="center" vertical="center" shrinkToFit="1"/>
    </xf>
    <xf numFmtId="0" fontId="29" fillId="25" borderId="13" xfId="0" applyFont="1" applyFill="1" applyBorder="1" applyAlignment="1">
      <alignment horizontal="center" vertical="center" shrinkToFit="1"/>
    </xf>
    <xf numFmtId="0" fontId="29" fillId="25" borderId="12" xfId="0" applyFont="1" applyFill="1" applyBorder="1" applyAlignment="1">
      <alignment horizontal="center" vertical="center" shrinkToFit="1"/>
    </xf>
    <xf numFmtId="0" fontId="29" fillId="25" borderId="10" xfId="0" applyFont="1" applyFill="1" applyBorder="1" applyAlignment="1">
      <alignment horizontal="center" vertical="center" shrinkToFit="1"/>
    </xf>
    <xf numFmtId="0" fontId="41" fillId="0" borderId="36" xfId="0" applyFont="1" applyBorder="1" applyAlignment="1">
      <alignment horizontal="center" vertical="center" shrinkToFit="1"/>
    </xf>
    <xf numFmtId="0" fontId="39" fillId="0" borderId="37" xfId="0" applyFont="1" applyBorder="1" applyAlignment="1">
      <alignment horizontal="center" vertical="center" shrinkToFit="1"/>
    </xf>
    <xf numFmtId="0" fontId="41" fillId="0" borderId="62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62" xfId="0" applyFont="1" applyBorder="1" applyAlignment="1">
      <alignment horizontal="center" vertical="center" shrinkToFit="1"/>
    </xf>
    <xf numFmtId="0" fontId="39" fillId="0" borderId="40" xfId="0" applyFont="1" applyBorder="1" applyAlignment="1">
      <alignment horizontal="center" vertical="center" shrinkToFit="1"/>
    </xf>
    <xf numFmtId="0" fontId="39" fillId="24" borderId="70" xfId="0" applyFont="1" applyFill="1" applyBorder="1" applyAlignment="1">
      <alignment horizontal="center" vertical="center" shrinkToFit="1"/>
    </xf>
    <xf numFmtId="0" fontId="39" fillId="24" borderId="84" xfId="0" applyFont="1" applyFill="1" applyBorder="1" applyAlignment="1">
      <alignment horizontal="center" vertical="center" shrinkToFit="1"/>
    </xf>
    <xf numFmtId="0" fontId="41" fillId="0" borderId="83" xfId="0" applyFont="1" applyBorder="1" applyAlignment="1">
      <alignment horizontal="center" vertical="center" shrinkToFit="1"/>
    </xf>
    <xf numFmtId="0" fontId="39" fillId="0" borderId="89" xfId="0" applyFont="1" applyBorder="1" applyAlignment="1">
      <alignment horizontal="center" vertical="center" shrinkToFit="1"/>
    </xf>
    <xf numFmtId="0" fontId="29" fillId="24" borderId="44" xfId="0" applyFont="1" applyFill="1" applyBorder="1" applyAlignment="1">
      <alignment horizontal="center" vertical="center" shrinkToFit="1"/>
    </xf>
    <xf numFmtId="0" fontId="29" fillId="24" borderId="50" xfId="0" applyFont="1" applyFill="1" applyBorder="1" applyAlignment="1">
      <alignment horizontal="center" vertical="center" shrinkToFit="1"/>
    </xf>
    <xf numFmtId="0" fontId="39" fillId="25" borderId="76" xfId="0" applyFont="1" applyFill="1" applyBorder="1" applyAlignment="1">
      <alignment horizontal="center" vertical="center" shrinkToFit="1"/>
    </xf>
    <xf numFmtId="0" fontId="39" fillId="25" borderId="87" xfId="0" applyFont="1" applyFill="1" applyBorder="1" applyAlignment="1">
      <alignment horizontal="center" vertical="center" shrinkToFit="1"/>
    </xf>
    <xf numFmtId="0" fontId="41" fillId="0" borderId="73" xfId="0" applyFont="1" applyBorder="1" applyAlignment="1">
      <alignment horizontal="center" vertical="center" shrinkToFit="1"/>
    </xf>
    <xf numFmtId="0" fontId="39" fillId="0" borderId="86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9" fillId="0" borderId="63" xfId="0" applyFont="1" applyBorder="1" applyAlignment="1">
      <alignment horizontal="center" vertical="center" shrinkToFit="1"/>
    </xf>
    <xf numFmtId="0" fontId="29" fillId="0" borderId="59" xfId="0" applyFont="1" applyBorder="1" applyAlignment="1">
      <alignment horizontal="center" vertical="center" shrinkToFit="1"/>
    </xf>
    <xf numFmtId="0" fontId="41" fillId="0" borderId="75" xfId="0" applyFont="1" applyBorder="1" applyAlignment="1">
      <alignment horizontal="center" vertical="center" shrinkToFit="1"/>
    </xf>
    <xf numFmtId="0" fontId="39" fillId="0" borderId="85" xfId="0" applyFont="1" applyBorder="1" applyAlignment="1">
      <alignment horizontal="center" vertical="center" shrinkToFit="1"/>
    </xf>
    <xf numFmtId="0" fontId="41" fillId="25" borderId="70" xfId="0" applyFont="1" applyFill="1" applyBorder="1" applyAlignment="1">
      <alignment horizontal="center" vertical="center" shrinkToFit="1"/>
    </xf>
    <xf numFmtId="0" fontId="39" fillId="25" borderId="84" xfId="0" applyFont="1" applyFill="1" applyBorder="1" applyAlignment="1">
      <alignment horizontal="center" vertical="center" shrinkToFit="1"/>
    </xf>
    <xf numFmtId="0" fontId="41" fillId="25" borderId="75" xfId="0" applyFont="1" applyFill="1" applyBorder="1" applyAlignment="1">
      <alignment horizontal="center" vertical="center" shrinkToFit="1"/>
    </xf>
    <xf numFmtId="0" fontId="39" fillId="25" borderId="85" xfId="0" applyFont="1" applyFill="1" applyBorder="1" applyAlignment="1">
      <alignment horizontal="center" vertical="center" shrinkToFit="1"/>
    </xf>
    <xf numFmtId="38" fontId="23" fillId="26" borderId="0" xfId="45" applyFont="1" applyFill="1" applyAlignment="1">
      <alignment horizontal="center" vertical="center"/>
    </xf>
    <xf numFmtId="38" fontId="0" fillId="0" borderId="53" xfId="45" applyFont="1" applyBorder="1" applyAlignment="1">
      <alignment vertical="center"/>
    </xf>
    <xf numFmtId="38" fontId="0" fillId="0" borderId="56" xfId="45" applyFont="1" applyBorder="1" applyAlignment="1">
      <alignment vertical="center"/>
    </xf>
    <xf numFmtId="38" fontId="0" fillId="0" borderId="39" xfId="45" applyFont="1" applyBorder="1" applyAlignment="1">
      <alignment vertical="center"/>
    </xf>
    <xf numFmtId="38" fontId="0" fillId="0" borderId="43" xfId="45" applyFont="1" applyBorder="1" applyAlignment="1">
      <alignment vertical="center"/>
    </xf>
    <xf numFmtId="0" fontId="51" fillId="0" borderId="15" xfId="0" applyFont="1" applyBorder="1" applyAlignment="1">
      <alignment horizontal="left" vertical="center" shrinkToFit="1"/>
    </xf>
    <xf numFmtId="0" fontId="51" fillId="0" borderId="16" xfId="0" applyFont="1" applyBorder="1" applyAlignment="1">
      <alignment horizontal="left" vertical="center" shrinkToFit="1"/>
    </xf>
    <xf numFmtId="0" fontId="51" fillId="0" borderId="17" xfId="0" applyFont="1" applyBorder="1" applyAlignment="1">
      <alignment horizontal="left" vertical="center" shrinkToFit="1"/>
    </xf>
    <xf numFmtId="0" fontId="51" fillId="0" borderId="18" xfId="0" applyFont="1" applyBorder="1" applyAlignment="1">
      <alignment horizontal="left" vertical="center" shrinkToFit="1"/>
    </xf>
    <xf numFmtId="0" fontId="51" fillId="0" borderId="28" xfId="0" applyFont="1" applyBorder="1" applyAlignment="1">
      <alignment horizontal="left" vertical="center" shrinkToFit="1"/>
    </xf>
    <xf numFmtId="0" fontId="51" fillId="0" borderId="14" xfId="0" applyFont="1" applyBorder="1" applyAlignment="1">
      <alignment horizontal="left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3" fontId="0" fillId="30" borderId="38" xfId="0" applyNumberFormat="1" applyFill="1" applyBorder="1" applyAlignment="1">
      <alignment horizontal="center" vertical="center" shrinkToFit="1"/>
    </xf>
    <xf numFmtId="3" fontId="0" fillId="30" borderId="42" xfId="0" applyNumberFormat="1" applyFill="1" applyBorder="1" applyAlignment="1">
      <alignment horizontal="center" vertical="center" shrinkToFit="1"/>
    </xf>
    <xf numFmtId="0" fontId="29" fillId="0" borderId="51" xfId="0" applyFont="1" applyBorder="1" applyAlignment="1">
      <alignment horizontal="right" vertical="center" shrinkToFit="1"/>
    </xf>
    <xf numFmtId="0" fontId="29" fillId="0" borderId="54" xfId="0" applyFont="1" applyBorder="1" applyAlignment="1">
      <alignment horizontal="right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38" fontId="0" fillId="30" borderId="30" xfId="45" applyFont="1" applyFill="1" applyBorder="1" applyAlignment="1">
      <alignment vertical="center" shrinkToFit="1"/>
    </xf>
    <xf numFmtId="0" fontId="29" fillId="0" borderId="47" xfId="0" applyFont="1" applyBorder="1" applyAlignment="1">
      <alignment horizontal="left" vertical="center" shrinkToFit="1"/>
    </xf>
    <xf numFmtId="0" fontId="29" fillId="0" borderId="48" xfId="0" applyFont="1" applyBorder="1" applyAlignment="1">
      <alignment horizontal="left" vertical="center" shrinkToFit="1"/>
    </xf>
    <xf numFmtId="0" fontId="29" fillId="0" borderId="49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31" fillId="0" borderId="50" xfId="0" applyFont="1" applyBorder="1" applyAlignment="1">
      <alignment horizontal="center" vertical="center" shrinkToFit="1"/>
    </xf>
    <xf numFmtId="0" fontId="31" fillId="0" borderId="64" xfId="0" applyFont="1" applyBorder="1" applyAlignment="1">
      <alignment horizontal="center" vertical="center" shrinkToFit="1"/>
    </xf>
    <xf numFmtId="0" fontId="41" fillId="0" borderId="77" xfId="0" applyFont="1" applyBorder="1" applyAlignment="1">
      <alignment horizontal="center" vertical="center" shrinkToFit="1"/>
    </xf>
    <xf numFmtId="0" fontId="39" fillId="0" borderId="88" xfId="0" applyFont="1" applyBorder="1" applyAlignment="1">
      <alignment horizontal="center" vertical="center" shrinkToFit="1"/>
    </xf>
    <xf numFmtId="0" fontId="29" fillId="28" borderId="27" xfId="0" applyFont="1" applyFill="1" applyBorder="1" applyAlignment="1">
      <alignment horizontal="center" vertical="center" shrinkToFit="1"/>
    </xf>
    <xf numFmtId="0" fontId="29" fillId="28" borderId="28" xfId="0" applyFont="1" applyFill="1" applyBorder="1" applyAlignment="1">
      <alignment horizontal="center" vertical="center" shrinkToFit="1"/>
    </xf>
    <xf numFmtId="0" fontId="29" fillId="24" borderId="30" xfId="0" applyFont="1" applyFill="1" applyBorder="1" applyAlignment="1">
      <alignment horizontal="center" vertical="center" shrinkToFit="1"/>
    </xf>
    <xf numFmtId="0" fontId="29" fillId="24" borderId="18" xfId="0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left" vertical="center" wrapText="1" shrinkToFit="1"/>
    </xf>
    <xf numFmtId="0" fontId="24" fillId="0" borderId="28" xfId="0" applyFont="1" applyBorder="1" applyAlignment="1">
      <alignment horizontal="left" vertical="center" wrapText="1" shrinkToFit="1"/>
    </xf>
    <xf numFmtId="0" fontId="24" fillId="0" borderId="14" xfId="0" applyFont="1" applyBorder="1" applyAlignment="1">
      <alignment horizontal="left" vertical="center" wrapText="1" shrinkToFit="1"/>
    </xf>
    <xf numFmtId="0" fontId="36" fillId="0" borderId="59" xfId="0" applyFont="1" applyBorder="1" applyAlignment="1">
      <alignment horizontal="left" vertical="center" wrapText="1" shrinkToFit="1"/>
    </xf>
    <xf numFmtId="0" fontId="36" fillId="0" borderId="48" xfId="0" applyFont="1" applyBorder="1" applyAlignment="1">
      <alignment horizontal="left" vertical="center" wrapText="1" shrinkToFit="1"/>
    </xf>
    <xf numFmtId="0" fontId="36" fillId="0" borderId="49" xfId="0" applyFont="1" applyBorder="1" applyAlignment="1">
      <alignment horizontal="left" vertical="center" wrapText="1" shrinkToFit="1"/>
    </xf>
    <xf numFmtId="0" fontId="27" fillId="0" borderId="20" xfId="0" applyFont="1" applyBorder="1" applyAlignment="1">
      <alignment horizontal="right" vertical="center" wrapText="1" shrinkToFit="1"/>
    </xf>
    <xf numFmtId="0" fontId="27" fillId="0" borderId="21" xfId="0" applyFont="1" applyBorder="1" applyAlignment="1">
      <alignment horizontal="right" vertical="center" wrapText="1" shrinkToFit="1"/>
    </xf>
    <xf numFmtId="0" fontId="29" fillId="24" borderId="69" xfId="0" applyFont="1" applyFill="1" applyBorder="1" applyAlignment="1">
      <alignment horizontal="center" vertical="center" shrinkToFit="1"/>
    </xf>
    <xf numFmtId="0" fontId="29" fillId="24" borderId="57" xfId="0" applyFont="1" applyFill="1" applyBorder="1" applyAlignment="1">
      <alignment horizontal="center" vertical="center" shrinkToFit="1"/>
    </xf>
    <xf numFmtId="0" fontId="29" fillId="25" borderId="69" xfId="0" applyFont="1" applyFill="1" applyBorder="1" applyAlignment="1">
      <alignment horizontal="center" vertical="center" shrinkToFit="1"/>
    </xf>
    <xf numFmtId="0" fontId="29" fillId="25" borderId="57" xfId="0" applyFont="1" applyFill="1" applyBorder="1" applyAlignment="1">
      <alignment horizontal="center" vertical="center" shrinkToFit="1"/>
    </xf>
    <xf numFmtId="0" fontId="29" fillId="24" borderId="51" xfId="0" applyFont="1" applyFill="1" applyBorder="1" applyAlignment="1">
      <alignment horizontal="center" vertical="center" shrinkToFit="1"/>
    </xf>
    <xf numFmtId="0" fontId="29" fillId="24" borderId="58" xfId="0" applyFont="1" applyFill="1" applyBorder="1" applyAlignment="1">
      <alignment horizontal="center" vertical="center" shrinkToFit="1"/>
    </xf>
    <xf numFmtId="0" fontId="29" fillId="24" borderId="34" xfId="0" applyFont="1" applyFill="1" applyBorder="1" applyAlignment="1">
      <alignment horizontal="center" vertical="center" shrinkToFit="1"/>
    </xf>
    <xf numFmtId="0" fontId="29" fillId="0" borderId="81" xfId="0" applyFont="1" applyBorder="1" applyAlignment="1">
      <alignment horizontal="center" vertical="center" shrinkToFit="1"/>
    </xf>
    <xf numFmtId="0" fontId="29" fillId="0" borderId="79" xfId="0" applyFont="1" applyBorder="1" applyAlignment="1">
      <alignment horizontal="center" vertical="center" shrinkToFit="1"/>
    </xf>
    <xf numFmtId="0" fontId="29" fillId="0" borderId="82" xfId="0" applyFont="1" applyBorder="1" applyAlignment="1">
      <alignment horizontal="center" vertical="center" shrinkToFit="1"/>
    </xf>
    <xf numFmtId="0" fontId="29" fillId="26" borderId="36" xfId="0" applyFont="1" applyFill="1" applyBorder="1" applyAlignment="1">
      <alignment horizontal="center" vertical="center" shrinkToFit="1"/>
    </xf>
    <xf numFmtId="0" fontId="29" fillId="26" borderId="37" xfId="0" applyFont="1" applyFill="1" applyBorder="1" applyAlignment="1">
      <alignment horizontal="center" vertical="center" shrinkToFit="1"/>
    </xf>
    <xf numFmtId="0" fontId="29" fillId="26" borderId="68" xfId="0" applyFont="1" applyFill="1" applyBorder="1" applyAlignment="1">
      <alignment horizontal="center" vertical="center" shrinkToFit="1"/>
    </xf>
    <xf numFmtId="0" fontId="29" fillId="24" borderId="15" xfId="0" applyFont="1" applyFill="1" applyBorder="1" applyAlignment="1">
      <alignment horizontal="center" vertical="center" shrinkToFit="1"/>
    </xf>
    <xf numFmtId="0" fontId="29" fillId="28" borderId="30" xfId="0" applyFont="1" applyFill="1" applyBorder="1" applyAlignment="1">
      <alignment horizontal="center" vertical="center" shrinkToFit="1"/>
    </xf>
    <xf numFmtId="0" fontId="29" fillId="28" borderId="18" xfId="0" applyFont="1" applyFill="1" applyBorder="1" applyAlignment="1">
      <alignment horizontal="center" vertical="center" shrinkToFit="1"/>
    </xf>
    <xf numFmtId="38" fontId="23" fillId="0" borderId="0" xfId="45" applyFont="1" applyFill="1" applyAlignment="1">
      <alignment vertical="center"/>
    </xf>
    <xf numFmtId="38" fontId="23" fillId="0" borderId="0" xfId="45" applyFont="1" applyFill="1" applyAlignment="1">
      <alignment horizontal="center" vertical="center"/>
    </xf>
    <xf numFmtId="38" fontId="0" fillId="0" borderId="30" xfId="45" applyFont="1" applyFill="1" applyBorder="1" applyAlignment="1">
      <alignment vertical="center" shrinkToFit="1"/>
    </xf>
    <xf numFmtId="38" fontId="0" fillId="0" borderId="29" xfId="45" applyFont="1" applyFill="1" applyBorder="1" applyAlignment="1">
      <alignment vertical="center" shrinkToFit="1"/>
    </xf>
    <xf numFmtId="0" fontId="50" fillId="0" borderId="0" xfId="0" applyFont="1">
      <alignment vertical="center"/>
    </xf>
  </cellXfs>
  <cellStyles count="72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" xfId="45" builtinId="6"/>
    <cellStyle name="桁区切り 2" xfId="46" xr:uid="{00000000-0005-0000-0000-00002D000000}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通貨 2" xfId="54" xr:uid="{00000000-0005-0000-0000-000035000000}"/>
    <cellStyle name="入力" xfId="55" builtinId="20" customBuiltin="1"/>
    <cellStyle name="標準" xfId="0" builtinId="0"/>
    <cellStyle name="標準 10" xfId="56" xr:uid="{00000000-0005-0000-0000-000038000000}"/>
    <cellStyle name="標準 11" xfId="57" xr:uid="{00000000-0005-0000-0000-000039000000}"/>
    <cellStyle name="標準 12" xfId="58" xr:uid="{00000000-0005-0000-0000-00003A000000}"/>
    <cellStyle name="標準 2" xfId="59" xr:uid="{00000000-0005-0000-0000-00003B000000}"/>
    <cellStyle name="標準 2 2" xfId="60" xr:uid="{00000000-0005-0000-0000-00003C000000}"/>
    <cellStyle name="標準 2 3" xfId="61" xr:uid="{00000000-0005-0000-0000-00003D000000}"/>
    <cellStyle name="標準 3" xfId="62" xr:uid="{00000000-0005-0000-0000-00003E000000}"/>
    <cellStyle name="標準 3 2" xfId="63" xr:uid="{00000000-0005-0000-0000-00003F000000}"/>
    <cellStyle name="標準 4" xfId="64" xr:uid="{00000000-0005-0000-0000-000040000000}"/>
    <cellStyle name="標準 5" xfId="65" xr:uid="{00000000-0005-0000-0000-000041000000}"/>
    <cellStyle name="標準 6" xfId="66" xr:uid="{00000000-0005-0000-0000-000042000000}"/>
    <cellStyle name="標準 7" xfId="67" xr:uid="{00000000-0005-0000-0000-000043000000}"/>
    <cellStyle name="標準 7 2" xfId="68" xr:uid="{00000000-0005-0000-0000-000044000000}"/>
    <cellStyle name="標準 8" xfId="69" xr:uid="{00000000-0005-0000-0000-000045000000}"/>
    <cellStyle name="標準 9" xfId="70" xr:uid="{00000000-0005-0000-0000-000046000000}"/>
    <cellStyle name="良い" xfId="71" builtinId="26" customBuiltin="1"/>
  </cellStyles>
  <dxfs count="0"/>
  <tableStyles count="0" defaultTableStyle="TableStyleMedium2" defaultPivotStyle="PivotStyleLight16"/>
  <colors>
    <mruColors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0.70.33.11/&#23621;&#20303;&#25903;&#25588;&#35506;/&#20816;&#31461;&#31119;&#31049;&#26045;&#35373;&#20418;/&#9670;&#65320;30&#25351;&#23450;&#26356;&#26032;&#65288;&#26045;&#35373;&#20837;&#25152;&#12289;&#29983;&#27963;&#20171;&#35703;&#12289;&#30274;&#39178;&#20171;&#35703;&#65289;/&#9733;&#25351;&#23450;&#26356;&#26032;&#20816;&#31461;&#31995;&#36890;&#30693;&#26360;&#20316;&#25104;&#12484;&#12540;&#12523;&#9733;/&#9313;&#65308;&#26032;&#26032;&#20816;&#31461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0.68.97.14/&#35336;&#30011;&#35506;/Users/T10N04267/Local%20Settings/Temporary%20Internet%20Files/Low/Content.IE5/HC3B4N5J/231215&#25351;&#23450;&#26356;&#26032;&#23550;&#24540;&#12503;&#12525;&#12464;&#12521;&#12512;&#38283;&#30330;/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利用説明①"/>
      <sheetName val="利用説明②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利用説明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31"/>
  <sheetViews>
    <sheetView tabSelected="1" zoomScale="86" zoomScaleNormal="89" workbookViewId="0">
      <selection activeCell="C2" sqref="C2"/>
    </sheetView>
  </sheetViews>
  <sheetFormatPr defaultColWidth="8.6328125" defaultRowHeight="13"/>
  <cols>
    <col min="1" max="1" width="22.6328125" customWidth="1"/>
    <col min="2" max="4" width="11" customWidth="1"/>
    <col min="5" max="5" width="32" customWidth="1"/>
    <col min="6" max="6" width="10.6328125" bestFit="1" customWidth="1"/>
    <col min="7" max="7" width="11.1796875" style="1" customWidth="1"/>
    <col min="8" max="8" width="10.6328125" style="1" bestFit="1" customWidth="1"/>
    <col min="9" max="12" width="11.1796875" style="1" customWidth="1"/>
    <col min="13" max="15" width="13.453125" style="1" bestFit="1" customWidth="1"/>
    <col min="16" max="19" width="11.1796875" style="1" customWidth="1"/>
    <col min="20" max="20" width="10.6328125" style="1" bestFit="1" customWidth="1"/>
    <col min="21" max="24" width="11.1796875" style="1" customWidth="1"/>
    <col min="25" max="27" width="13.453125" style="1" bestFit="1" customWidth="1"/>
    <col min="28" max="30" width="11.1796875" style="1" customWidth="1"/>
    <col min="31" max="31" width="72.1796875" style="229" customWidth="1"/>
    <col min="32" max="32" width="11.1796875" style="229" customWidth="1"/>
    <col min="33" max="33" width="8.6328125" style="93"/>
  </cols>
  <sheetData>
    <row r="1" spans="1:33" ht="31" customHeight="1">
      <c r="A1" s="352" t="s">
        <v>47</v>
      </c>
      <c r="B1" s="352"/>
      <c r="C1" s="101" t="str">
        <f>I4</f>
        <v>神奈川県</v>
      </c>
      <c r="D1" s="93"/>
      <c r="E1" s="93"/>
      <c r="F1" s="93"/>
      <c r="G1" s="102"/>
      <c r="H1" s="102"/>
      <c r="I1" s="102"/>
      <c r="J1" s="102"/>
      <c r="K1" s="102"/>
      <c r="L1" s="102"/>
      <c r="M1" s="102">
        <f>20*1.25</f>
        <v>25</v>
      </c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>
        <f>20*1.25</f>
        <v>25</v>
      </c>
      <c r="Z1" s="102"/>
      <c r="AA1" s="102"/>
      <c r="AB1" s="102"/>
      <c r="AC1" s="102"/>
      <c r="AD1" s="102"/>
    </row>
    <row r="2" spans="1:33" s="2" customFormat="1" ht="12">
      <c r="A2" s="94"/>
      <c r="B2" s="94"/>
      <c r="C2" s="94"/>
      <c r="D2" s="94"/>
      <c r="E2" s="94"/>
      <c r="F2" s="94"/>
      <c r="G2" s="103"/>
      <c r="H2" s="103"/>
      <c r="I2" s="103"/>
      <c r="J2" s="103"/>
      <c r="K2" s="103"/>
      <c r="L2" s="103"/>
      <c r="M2" s="103"/>
      <c r="N2" s="104"/>
      <c r="O2" s="104"/>
      <c r="P2" s="104"/>
      <c r="Q2" s="104"/>
      <c r="R2" s="104"/>
      <c r="S2" s="103"/>
      <c r="T2" s="103"/>
      <c r="U2" s="103"/>
      <c r="V2" s="103"/>
      <c r="W2" s="103"/>
      <c r="X2" s="103"/>
      <c r="Y2" s="103"/>
      <c r="Z2" s="104"/>
      <c r="AA2" s="104"/>
      <c r="AB2" s="104"/>
      <c r="AC2" s="104"/>
      <c r="AD2" s="104"/>
      <c r="AE2" s="230"/>
      <c r="AF2" s="230"/>
      <c r="AG2" s="94"/>
    </row>
    <row r="3" spans="1:33" s="2" customFormat="1" ht="12">
      <c r="A3" s="94"/>
      <c r="B3" s="94"/>
      <c r="C3" s="94"/>
      <c r="D3" s="94"/>
      <c r="E3" s="94"/>
      <c r="F3" s="94"/>
      <c r="G3" s="104"/>
      <c r="H3" s="104"/>
      <c r="I3" s="104"/>
      <c r="J3" s="104"/>
      <c r="K3" s="104"/>
      <c r="L3" s="104"/>
      <c r="M3" s="104"/>
      <c r="N3" s="104"/>
      <c r="O3" s="104"/>
      <c r="P3" s="104" t="s">
        <v>0</v>
      </c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 t="s">
        <v>0</v>
      </c>
      <c r="AC3" s="104"/>
      <c r="AD3" s="104"/>
      <c r="AE3" s="230"/>
      <c r="AF3" s="230"/>
      <c r="AG3" s="94"/>
    </row>
    <row r="4" spans="1:33" s="2" customFormat="1" ht="12">
      <c r="A4" s="182" t="s">
        <v>97</v>
      </c>
      <c r="B4" s="183"/>
      <c r="C4" s="94"/>
      <c r="D4" s="94"/>
      <c r="E4" s="94"/>
      <c r="F4" s="94" t="s">
        <v>60</v>
      </c>
      <c r="G4" s="184">
        <v>22</v>
      </c>
      <c r="H4" s="105" t="s">
        <v>1</v>
      </c>
      <c r="I4" s="105" t="s">
        <v>2</v>
      </c>
      <c r="J4" s="185">
        <v>1225</v>
      </c>
      <c r="K4" s="106" t="s">
        <v>3</v>
      </c>
      <c r="L4" s="105" t="s">
        <v>4</v>
      </c>
      <c r="M4" s="188" t="s">
        <v>5</v>
      </c>
      <c r="N4" s="353" t="s">
        <v>6</v>
      </c>
      <c r="O4" s="353"/>
      <c r="P4" s="187">
        <v>10.96</v>
      </c>
      <c r="Q4" s="104" t="s">
        <v>48</v>
      </c>
      <c r="R4" s="108"/>
      <c r="S4" s="181"/>
      <c r="T4" s="325"/>
      <c r="U4" s="325"/>
      <c r="V4" s="326"/>
      <c r="W4" s="327"/>
      <c r="X4" s="325"/>
      <c r="Y4" s="325"/>
      <c r="Z4" s="450"/>
      <c r="AA4" s="450"/>
      <c r="AB4" s="328"/>
      <c r="AC4" s="230"/>
      <c r="AD4" s="231"/>
      <c r="AE4" s="231"/>
      <c r="AF4" s="231"/>
      <c r="AG4" s="94"/>
    </row>
    <row r="5" spans="1:33" s="2" customFormat="1" ht="12">
      <c r="A5" s="94"/>
      <c r="B5" s="94"/>
      <c r="C5" s="94"/>
      <c r="D5" s="94"/>
      <c r="E5" s="94"/>
      <c r="F5" s="110" t="s">
        <v>61</v>
      </c>
      <c r="G5" s="184">
        <v>4</v>
      </c>
      <c r="H5" s="105"/>
      <c r="I5" s="388" t="s">
        <v>96</v>
      </c>
      <c r="J5" s="178" t="s">
        <v>48</v>
      </c>
      <c r="K5" s="186">
        <v>8</v>
      </c>
      <c r="L5" s="105"/>
      <c r="M5" s="105"/>
      <c r="N5" s="104"/>
      <c r="O5" s="104"/>
      <c r="P5" s="187">
        <v>10.96</v>
      </c>
      <c r="Q5" s="104" t="s">
        <v>50</v>
      </c>
      <c r="R5" s="108"/>
      <c r="S5" s="181"/>
      <c r="T5" s="325"/>
      <c r="U5" s="451"/>
      <c r="V5" s="329"/>
      <c r="W5" s="327"/>
      <c r="X5" s="325"/>
      <c r="Y5" s="325"/>
      <c r="Z5" s="230"/>
      <c r="AA5" s="230"/>
      <c r="AB5" s="328"/>
      <c r="AC5" s="230"/>
      <c r="AD5" s="231"/>
      <c r="AE5" s="231"/>
      <c r="AF5" s="231"/>
      <c r="AG5" s="94"/>
    </row>
    <row r="6" spans="1:33" s="2" customFormat="1" ht="13" customHeight="1">
      <c r="A6" s="94"/>
      <c r="B6" s="94"/>
      <c r="C6" s="94"/>
      <c r="D6" s="94"/>
      <c r="E6" s="94"/>
      <c r="G6" s="181"/>
      <c r="H6" s="105"/>
      <c r="I6" s="388"/>
      <c r="J6" s="179" t="s">
        <v>50</v>
      </c>
      <c r="K6" s="186">
        <v>2</v>
      </c>
      <c r="L6" s="105"/>
      <c r="M6" s="105"/>
      <c r="N6" s="104"/>
      <c r="O6" s="104"/>
      <c r="P6" s="107"/>
      <c r="Q6" s="104"/>
      <c r="R6" s="108"/>
      <c r="S6" s="181"/>
      <c r="T6" s="325"/>
      <c r="U6" s="451"/>
      <c r="V6" s="330"/>
      <c r="W6" s="327"/>
      <c r="X6" s="325"/>
      <c r="Y6" s="325"/>
      <c r="Z6" s="230"/>
      <c r="AA6" s="230"/>
      <c r="AB6" s="328"/>
      <c r="AC6" s="230"/>
      <c r="AD6" s="231"/>
      <c r="AE6" s="231"/>
      <c r="AF6" s="231"/>
      <c r="AG6" s="94"/>
    </row>
    <row r="7" spans="1:33" s="3" customFormat="1" ht="23.5" customHeight="1" thickBot="1">
      <c r="A7" s="95"/>
      <c r="B7" s="95"/>
      <c r="C7" s="95"/>
      <c r="D7" s="95"/>
      <c r="E7" s="95"/>
      <c r="F7" s="95"/>
      <c r="G7" s="109" t="s">
        <v>7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 t="s">
        <v>212</v>
      </c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232"/>
      <c r="AF7" s="232"/>
      <c r="AG7" s="95"/>
    </row>
    <row r="8" spans="1:33" s="4" customFormat="1" ht="23" customHeight="1" thickBot="1">
      <c r="F8" s="118" t="s">
        <v>9</v>
      </c>
      <c r="G8" s="119" t="s">
        <v>183</v>
      </c>
      <c r="H8" s="119" t="s">
        <v>184</v>
      </c>
      <c r="I8" s="119" t="s">
        <v>185</v>
      </c>
      <c r="J8" s="119" t="s">
        <v>186</v>
      </c>
      <c r="K8" s="119" t="s">
        <v>187</v>
      </c>
      <c r="L8" s="119" t="s">
        <v>188</v>
      </c>
      <c r="M8" s="119" t="s">
        <v>189</v>
      </c>
      <c r="N8" s="119" t="s">
        <v>190</v>
      </c>
      <c r="O8" s="119" t="s">
        <v>191</v>
      </c>
      <c r="P8" s="119" t="s">
        <v>192</v>
      </c>
      <c r="Q8" s="119" t="s">
        <v>193</v>
      </c>
      <c r="R8" s="120" t="s">
        <v>194</v>
      </c>
      <c r="S8" s="118" t="s">
        <v>195</v>
      </c>
      <c r="T8" s="119" t="s">
        <v>196</v>
      </c>
      <c r="U8" s="119" t="s">
        <v>197</v>
      </c>
      <c r="V8" s="119" t="s">
        <v>198</v>
      </c>
      <c r="W8" s="119" t="s">
        <v>199</v>
      </c>
      <c r="X8" s="119" t="s">
        <v>200</v>
      </c>
      <c r="Y8" s="119" t="s">
        <v>201</v>
      </c>
      <c r="Z8" s="119" t="s">
        <v>202</v>
      </c>
      <c r="AA8" s="119" t="s">
        <v>203</v>
      </c>
      <c r="AB8" s="119" t="s">
        <v>204</v>
      </c>
      <c r="AC8" s="119" t="s">
        <v>205</v>
      </c>
      <c r="AD8" s="120" t="s">
        <v>206</v>
      </c>
      <c r="AE8" s="233"/>
      <c r="AF8" s="233"/>
      <c r="AG8" s="96"/>
    </row>
    <row r="9" spans="1:33" s="4" customFormat="1" ht="23" customHeight="1">
      <c r="D9" s="378" t="s">
        <v>94</v>
      </c>
      <c r="E9" s="379"/>
      <c r="F9" s="243"/>
      <c r="G9" s="177">
        <f>SUM(G18)</f>
        <v>4</v>
      </c>
      <c r="H9" s="177">
        <f>SUM(H18)</f>
        <v>6</v>
      </c>
      <c r="I9" s="177">
        <f t="shared" ref="I9:R9" si="0">SUM(I18)</f>
        <v>12</v>
      </c>
      <c r="J9" s="177">
        <f>SUM(J18)</f>
        <v>16</v>
      </c>
      <c r="K9" s="177">
        <f t="shared" si="0"/>
        <v>18</v>
      </c>
      <c r="L9" s="177">
        <f t="shared" si="0"/>
        <v>18</v>
      </c>
      <c r="M9" s="177">
        <f t="shared" si="0"/>
        <v>18</v>
      </c>
      <c r="N9" s="177">
        <f t="shared" si="0"/>
        <v>18</v>
      </c>
      <c r="O9" s="177">
        <f t="shared" si="0"/>
        <v>18</v>
      </c>
      <c r="P9" s="177">
        <f t="shared" si="0"/>
        <v>18</v>
      </c>
      <c r="Q9" s="177">
        <f t="shared" si="0"/>
        <v>18</v>
      </c>
      <c r="R9" s="244">
        <f t="shared" si="0"/>
        <v>18</v>
      </c>
      <c r="S9" s="247">
        <f>SUM(S18)</f>
        <v>18</v>
      </c>
      <c r="T9" s="177">
        <f t="shared" ref="T9:AD9" si="1">SUM(T18)</f>
        <v>18</v>
      </c>
      <c r="U9" s="177">
        <f t="shared" si="1"/>
        <v>18</v>
      </c>
      <c r="V9" s="177">
        <f t="shared" si="1"/>
        <v>18</v>
      </c>
      <c r="W9" s="177">
        <f t="shared" si="1"/>
        <v>18</v>
      </c>
      <c r="X9" s="177">
        <f t="shared" si="1"/>
        <v>18</v>
      </c>
      <c r="Y9" s="177">
        <f t="shared" si="1"/>
        <v>18</v>
      </c>
      <c r="Z9" s="177">
        <f t="shared" si="1"/>
        <v>18</v>
      </c>
      <c r="AA9" s="177">
        <f t="shared" si="1"/>
        <v>18</v>
      </c>
      <c r="AB9" s="177">
        <f t="shared" si="1"/>
        <v>18</v>
      </c>
      <c r="AC9" s="177">
        <f t="shared" si="1"/>
        <v>18</v>
      </c>
      <c r="AD9" s="244">
        <f t="shared" si="1"/>
        <v>18</v>
      </c>
      <c r="AE9" s="234"/>
      <c r="AF9" s="234"/>
      <c r="AG9" s="96"/>
    </row>
    <row r="10" spans="1:33" s="4" customFormat="1" ht="23" customHeight="1" thickBot="1">
      <c r="D10" s="380" t="s">
        <v>95</v>
      </c>
      <c r="E10" s="381"/>
      <c r="F10" s="245"/>
      <c r="G10" s="180">
        <f t="shared" ref="G10:AD10" si="2">SUM(G28:G30,G42:G44)/(SUM($G$4:$G$5)*SUM($K$5:$K$6))</f>
        <v>0.19230769230769232</v>
      </c>
      <c r="H10" s="180">
        <f t="shared" si="2"/>
        <v>0.3923076923076923</v>
      </c>
      <c r="I10" s="180">
        <f t="shared" si="2"/>
        <v>0.8</v>
      </c>
      <c r="J10" s="180">
        <f t="shared" si="2"/>
        <v>0.99230769230769234</v>
      </c>
      <c r="K10" s="180">
        <f t="shared" si="2"/>
        <v>1.1230769230769231</v>
      </c>
      <c r="L10" s="180">
        <f t="shared" si="2"/>
        <v>1.1230769230769231</v>
      </c>
      <c r="M10" s="180">
        <f t="shared" si="2"/>
        <v>1.1230769230769231</v>
      </c>
      <c r="N10" s="180">
        <f t="shared" si="2"/>
        <v>1.1230769230769231</v>
      </c>
      <c r="O10" s="180">
        <f t="shared" si="2"/>
        <v>1.1230769230769231</v>
      </c>
      <c r="P10" s="180">
        <f t="shared" si="2"/>
        <v>1.1230769230769231</v>
      </c>
      <c r="Q10" s="180">
        <f t="shared" si="2"/>
        <v>1.1230769230769231</v>
      </c>
      <c r="R10" s="246">
        <f t="shared" si="2"/>
        <v>1.1230769230769231</v>
      </c>
      <c r="S10" s="248">
        <f t="shared" si="2"/>
        <v>1.1230769230769231</v>
      </c>
      <c r="T10" s="180">
        <f t="shared" si="2"/>
        <v>1.1230769230769231</v>
      </c>
      <c r="U10" s="180">
        <f t="shared" si="2"/>
        <v>1.1230769230769231</v>
      </c>
      <c r="V10" s="180">
        <f t="shared" si="2"/>
        <v>1.1230769230769231</v>
      </c>
      <c r="W10" s="180">
        <f t="shared" si="2"/>
        <v>1.1230769230769231</v>
      </c>
      <c r="X10" s="180">
        <f t="shared" si="2"/>
        <v>1.1230769230769231</v>
      </c>
      <c r="Y10" s="180">
        <f t="shared" si="2"/>
        <v>1.1230769230769231</v>
      </c>
      <c r="Z10" s="180">
        <f t="shared" si="2"/>
        <v>1.1230769230769231</v>
      </c>
      <c r="AA10" s="180">
        <f t="shared" si="2"/>
        <v>1.1230769230769231</v>
      </c>
      <c r="AB10" s="180">
        <f t="shared" si="2"/>
        <v>1.1230769230769231</v>
      </c>
      <c r="AC10" s="180">
        <f t="shared" si="2"/>
        <v>1.1230769230769231</v>
      </c>
      <c r="AD10" s="246">
        <f t="shared" si="2"/>
        <v>1.1230769230769231</v>
      </c>
      <c r="AE10" s="235"/>
      <c r="AF10" s="235"/>
      <c r="AG10" s="96"/>
    </row>
    <row r="11" spans="1:33" ht="30" customHeight="1">
      <c r="A11" s="11"/>
      <c r="B11" s="11"/>
      <c r="C11" s="136"/>
      <c r="D11" s="156" t="s">
        <v>43</v>
      </c>
      <c r="E11" s="157"/>
      <c r="F11" s="158">
        <f>F57</f>
        <v>0</v>
      </c>
      <c r="G11" s="159">
        <f t="shared" ref="G11:Q11" si="3">G57</f>
        <v>563318.57280000008</v>
      </c>
      <c r="H11" s="159">
        <f t="shared" si="3"/>
        <v>1150258.2033600002</v>
      </c>
      <c r="I11" s="159">
        <f t="shared" si="3"/>
        <v>2326591.6934400001</v>
      </c>
      <c r="J11" s="159">
        <f t="shared" si="3"/>
        <v>3378191.3524799999</v>
      </c>
      <c r="K11" s="159">
        <f t="shared" si="3"/>
        <v>3831724.8547200006</v>
      </c>
      <c r="L11" s="159">
        <f t="shared" si="3"/>
        <v>3831724.8547200006</v>
      </c>
      <c r="M11" s="159">
        <f t="shared" si="3"/>
        <v>3831724.8547200006</v>
      </c>
      <c r="N11" s="159">
        <f t="shared" si="3"/>
        <v>3831724.8547200006</v>
      </c>
      <c r="O11" s="159">
        <f t="shared" si="3"/>
        <v>3831724.8547200006</v>
      </c>
      <c r="P11" s="159">
        <f t="shared" si="3"/>
        <v>4278111.8889600001</v>
      </c>
      <c r="Q11" s="159">
        <f t="shared" si="3"/>
        <v>4278111.8889600001</v>
      </c>
      <c r="R11" s="160">
        <f>R57</f>
        <v>4278111.8889600001</v>
      </c>
      <c r="S11" s="158">
        <f t="shared" ref="S11:AC11" si="4">S57</f>
        <v>4271674.5767999999</v>
      </c>
      <c r="T11" s="159">
        <f t="shared" si="4"/>
        <v>4278111.8889600001</v>
      </c>
      <c r="U11" s="159">
        <f t="shared" si="4"/>
        <v>4278111.8889600001</v>
      </c>
      <c r="V11" s="159">
        <f t="shared" si="4"/>
        <v>4278111.8889600001</v>
      </c>
      <c r="W11" s="159">
        <f t="shared" si="4"/>
        <v>4278111.8889600001</v>
      </c>
      <c r="X11" s="159">
        <f t="shared" si="4"/>
        <v>4278111.8889600001</v>
      </c>
      <c r="Y11" s="159">
        <f t="shared" si="4"/>
        <v>4278111.8889600001</v>
      </c>
      <c r="Z11" s="159">
        <f t="shared" si="4"/>
        <v>4278111.8889600001</v>
      </c>
      <c r="AA11" s="159">
        <f t="shared" si="4"/>
        <v>4278111.8889600001</v>
      </c>
      <c r="AB11" s="159">
        <f t="shared" si="4"/>
        <v>4278111.8889600001</v>
      </c>
      <c r="AC11" s="159">
        <f t="shared" si="4"/>
        <v>4278111.8889600001</v>
      </c>
      <c r="AD11" s="160">
        <f>AD57</f>
        <v>4278111.8889600001</v>
      </c>
      <c r="AE11" s="216"/>
      <c r="AF11" s="216"/>
    </row>
    <row r="12" spans="1:33" ht="30" customHeight="1">
      <c r="B12" s="11"/>
      <c r="C12" s="136"/>
      <c r="D12" s="161" t="s">
        <v>44</v>
      </c>
      <c r="E12" s="162"/>
      <c r="F12" s="163">
        <f>SUM(F104,F117,F119)</f>
        <v>760444.35</v>
      </c>
      <c r="G12" s="164">
        <f>SUM(G104,G117,G119)</f>
        <v>1581169.8257587128</v>
      </c>
      <c r="H12" s="164">
        <f t="shared" ref="H12:R12" si="5">SUM(H129,H104,H117,H119)</f>
        <v>1627419.8257587128</v>
      </c>
      <c r="I12" s="164">
        <f t="shared" si="5"/>
        <v>1577419.8257587128</v>
      </c>
      <c r="J12" s="164">
        <f t="shared" si="5"/>
        <v>1848842.1857587129</v>
      </c>
      <c r="K12" s="164">
        <f t="shared" si="5"/>
        <v>1848842.1857587129</v>
      </c>
      <c r="L12" s="164">
        <f t="shared" si="5"/>
        <v>1898842.1857587129</v>
      </c>
      <c r="M12" s="164">
        <f t="shared" si="5"/>
        <v>1848842.1857587129</v>
      </c>
      <c r="N12" s="164">
        <f t="shared" si="5"/>
        <v>1848842.1857587129</v>
      </c>
      <c r="O12" s="164">
        <f t="shared" si="5"/>
        <v>1848842.1857587129</v>
      </c>
      <c r="P12" s="164">
        <f t="shared" si="5"/>
        <v>2140369.9057587129</v>
      </c>
      <c r="Q12" s="164">
        <f t="shared" si="5"/>
        <v>2190369.9057587129</v>
      </c>
      <c r="R12" s="165">
        <f t="shared" si="5"/>
        <v>2140369.9057587129</v>
      </c>
      <c r="S12" s="163">
        <f>SUM(S104,S117,S119)</f>
        <v>2144119.9057587129</v>
      </c>
      <c r="T12" s="164">
        <f t="shared" ref="T12:AD12" si="6">SUM(T129,T104,T117,T119)</f>
        <v>2190369.9057587129</v>
      </c>
      <c r="U12" s="164">
        <f t="shared" si="6"/>
        <v>2140369.9057587129</v>
      </c>
      <c r="V12" s="164">
        <f t="shared" si="6"/>
        <v>2140369.9057587129</v>
      </c>
      <c r="W12" s="164">
        <f t="shared" si="6"/>
        <v>2140369.9057587129</v>
      </c>
      <c r="X12" s="164">
        <f t="shared" si="6"/>
        <v>2190369.9057587129</v>
      </c>
      <c r="Y12" s="164">
        <f t="shared" si="6"/>
        <v>2140369.9057587129</v>
      </c>
      <c r="Z12" s="164">
        <f t="shared" si="6"/>
        <v>2140369.9057587129</v>
      </c>
      <c r="AA12" s="164">
        <f t="shared" si="6"/>
        <v>2256242.31</v>
      </c>
      <c r="AB12" s="164">
        <f t="shared" si="6"/>
        <v>2256242.31</v>
      </c>
      <c r="AC12" s="164">
        <f t="shared" si="6"/>
        <v>2306242.31</v>
      </c>
      <c r="AD12" s="165">
        <f t="shared" si="6"/>
        <v>2256242.31</v>
      </c>
      <c r="AE12" s="216"/>
      <c r="AF12" s="216"/>
    </row>
    <row r="13" spans="1:33" ht="30" customHeight="1">
      <c r="B13" s="11"/>
      <c r="C13" s="136"/>
      <c r="D13" s="161" t="s">
        <v>86</v>
      </c>
      <c r="E13" s="162"/>
      <c r="F13" s="163">
        <f>SUM(F129)</f>
        <v>8152244</v>
      </c>
      <c r="G13" s="164">
        <f t="shared" ref="G13:Q13" si="7">SUM(G129)</f>
        <v>0</v>
      </c>
      <c r="H13" s="164">
        <f t="shared" si="7"/>
        <v>0</v>
      </c>
      <c r="I13" s="164">
        <f t="shared" si="7"/>
        <v>0</v>
      </c>
      <c r="J13" s="164">
        <f t="shared" si="7"/>
        <v>0</v>
      </c>
      <c r="K13" s="164">
        <f t="shared" si="7"/>
        <v>0</v>
      </c>
      <c r="L13" s="164">
        <f t="shared" si="7"/>
        <v>0</v>
      </c>
      <c r="M13" s="164">
        <f t="shared" si="7"/>
        <v>0</v>
      </c>
      <c r="N13" s="164">
        <f t="shared" si="7"/>
        <v>0</v>
      </c>
      <c r="O13" s="164">
        <f t="shared" si="7"/>
        <v>0</v>
      </c>
      <c r="P13" s="164">
        <f t="shared" si="7"/>
        <v>0</v>
      </c>
      <c r="Q13" s="164">
        <f t="shared" si="7"/>
        <v>0</v>
      </c>
      <c r="R13" s="165"/>
      <c r="S13" s="163">
        <f t="shared" ref="S13:AC13" si="8">SUM(S129)</f>
        <v>0</v>
      </c>
      <c r="T13" s="164">
        <f t="shared" si="8"/>
        <v>0</v>
      </c>
      <c r="U13" s="164">
        <f t="shared" si="8"/>
        <v>0</v>
      </c>
      <c r="V13" s="164">
        <f t="shared" si="8"/>
        <v>0</v>
      </c>
      <c r="W13" s="164">
        <f t="shared" si="8"/>
        <v>0</v>
      </c>
      <c r="X13" s="164">
        <f t="shared" si="8"/>
        <v>0</v>
      </c>
      <c r="Y13" s="164">
        <f t="shared" si="8"/>
        <v>0</v>
      </c>
      <c r="Z13" s="164">
        <f t="shared" si="8"/>
        <v>0</v>
      </c>
      <c r="AA13" s="164">
        <f t="shared" si="8"/>
        <v>0</v>
      </c>
      <c r="AB13" s="164">
        <f t="shared" si="8"/>
        <v>0</v>
      </c>
      <c r="AC13" s="164">
        <f t="shared" si="8"/>
        <v>0</v>
      </c>
      <c r="AD13" s="165"/>
      <c r="AE13" s="216"/>
      <c r="AF13" s="216"/>
    </row>
    <row r="14" spans="1:33" ht="30" customHeight="1">
      <c r="A14" s="11"/>
      <c r="B14" s="11"/>
      <c r="C14" s="136"/>
      <c r="D14" s="166" t="s">
        <v>45</v>
      </c>
      <c r="E14" s="167"/>
      <c r="F14" s="168">
        <f>SUM(F11-F12)</f>
        <v>-760444.35</v>
      </c>
      <c r="G14" s="169">
        <f>SUM(G11-G12)</f>
        <v>-1017851.2529587128</v>
      </c>
      <c r="H14" s="169">
        <f>SUM(H11-H12)</f>
        <v>-477161.62239871267</v>
      </c>
      <c r="I14" s="169">
        <f>SUM(I11-I12)</f>
        <v>749171.86768128723</v>
      </c>
      <c r="J14" s="169">
        <f t="shared" ref="J14:R14" si="9">SUM(J11-J12)</f>
        <v>1529349.166721287</v>
      </c>
      <c r="K14" s="169">
        <f t="shared" si="9"/>
        <v>1982882.6689612877</v>
      </c>
      <c r="L14" s="169">
        <f t="shared" si="9"/>
        <v>1932882.6689612877</v>
      </c>
      <c r="M14" s="169">
        <f t="shared" si="9"/>
        <v>1982882.6689612877</v>
      </c>
      <c r="N14" s="169">
        <f t="shared" si="9"/>
        <v>1982882.6689612877</v>
      </c>
      <c r="O14" s="169">
        <f t="shared" si="9"/>
        <v>1982882.6689612877</v>
      </c>
      <c r="P14" s="169">
        <f t="shared" si="9"/>
        <v>2137741.9832012872</v>
      </c>
      <c r="Q14" s="169">
        <f t="shared" si="9"/>
        <v>2087741.9832012872</v>
      </c>
      <c r="R14" s="170">
        <f t="shared" si="9"/>
        <v>2137741.9832012872</v>
      </c>
      <c r="S14" s="168">
        <f>SUM(S11-S12)</f>
        <v>2127554.671041287</v>
      </c>
      <c r="T14" s="169">
        <f>SUM(T11-T12)</f>
        <v>2087741.9832012872</v>
      </c>
      <c r="U14" s="169">
        <f>SUM(U11-U12)</f>
        <v>2137741.9832012872</v>
      </c>
      <c r="V14" s="169">
        <f t="shared" ref="V14:AD14" si="10">SUM(V11-V12)</f>
        <v>2137741.9832012872</v>
      </c>
      <c r="W14" s="169">
        <f t="shared" si="10"/>
        <v>2137741.9832012872</v>
      </c>
      <c r="X14" s="169">
        <f t="shared" si="10"/>
        <v>2087741.9832012872</v>
      </c>
      <c r="Y14" s="169">
        <f t="shared" si="10"/>
        <v>2137741.9832012872</v>
      </c>
      <c r="Z14" s="169">
        <f t="shared" si="10"/>
        <v>2137741.9832012872</v>
      </c>
      <c r="AA14" s="169">
        <f t="shared" si="10"/>
        <v>2021869.5789600001</v>
      </c>
      <c r="AB14" s="169">
        <f t="shared" si="10"/>
        <v>2021869.5789600001</v>
      </c>
      <c r="AC14" s="169">
        <f t="shared" si="10"/>
        <v>1971869.5789600001</v>
      </c>
      <c r="AD14" s="170">
        <f t="shared" si="10"/>
        <v>2021869.5789600001</v>
      </c>
      <c r="AE14" s="216"/>
      <c r="AF14" s="216"/>
    </row>
    <row r="15" spans="1:33" ht="30" customHeight="1" thickBot="1">
      <c r="A15" s="11"/>
      <c r="B15" s="11"/>
      <c r="C15" s="136"/>
      <c r="D15" s="171" t="s">
        <v>46</v>
      </c>
      <c r="E15" s="172"/>
      <c r="F15" s="173">
        <f>E15+F14</f>
        <v>-760444.35</v>
      </c>
      <c r="G15" s="174">
        <f>F15+G14</f>
        <v>-1778295.6029587127</v>
      </c>
      <c r="H15" s="174">
        <f t="shared" ref="H15:R15" si="11">G15+H14</f>
        <v>-2255457.2253574254</v>
      </c>
      <c r="I15" s="174">
        <f t="shared" si="11"/>
        <v>-1506285.3576761382</v>
      </c>
      <c r="J15" s="174">
        <f t="shared" si="11"/>
        <v>23063.809045148781</v>
      </c>
      <c r="K15" s="174">
        <f t="shared" si="11"/>
        <v>2005946.4780064365</v>
      </c>
      <c r="L15" s="174">
        <f t="shared" si="11"/>
        <v>3938829.146967724</v>
      </c>
      <c r="M15" s="174">
        <f t="shared" si="11"/>
        <v>5921711.8159290114</v>
      </c>
      <c r="N15" s="174">
        <f t="shared" si="11"/>
        <v>7904594.4848902989</v>
      </c>
      <c r="O15" s="174">
        <f t="shared" si="11"/>
        <v>9887477.1538515873</v>
      </c>
      <c r="P15" s="174">
        <f t="shared" si="11"/>
        <v>12025219.137052875</v>
      </c>
      <c r="Q15" s="174">
        <f t="shared" si="11"/>
        <v>14112961.120254163</v>
      </c>
      <c r="R15" s="175">
        <f t="shared" si="11"/>
        <v>16250703.10345545</v>
      </c>
      <c r="S15" s="173">
        <f>R15+S14</f>
        <v>18378257.774496738</v>
      </c>
      <c r="T15" s="174">
        <f t="shared" ref="T15" si="12">S15+T14</f>
        <v>20465999.757698026</v>
      </c>
      <c r="U15" s="174">
        <f t="shared" ref="U15" si="13">T15+U14</f>
        <v>22603741.740899313</v>
      </c>
      <c r="V15" s="174">
        <f t="shared" ref="V15" si="14">U15+V14</f>
        <v>24741483.724100601</v>
      </c>
      <c r="W15" s="174">
        <f t="shared" ref="W15" si="15">V15+W14</f>
        <v>26879225.707301889</v>
      </c>
      <c r="X15" s="174">
        <f t="shared" ref="X15" si="16">W15+X14</f>
        <v>28966967.690503176</v>
      </c>
      <c r="Y15" s="174">
        <f t="shared" ref="Y15" si="17">X15+Y14</f>
        <v>31104709.673704464</v>
      </c>
      <c r="Z15" s="174">
        <f t="shared" ref="Z15" si="18">Y15+Z14</f>
        <v>33242451.656905752</v>
      </c>
      <c r="AA15" s="174">
        <f t="shared" ref="AA15" si="19">Z15+AA14</f>
        <v>35264321.235865749</v>
      </c>
      <c r="AB15" s="174">
        <f t="shared" ref="AB15" si="20">AA15+AB14</f>
        <v>37286190.814825751</v>
      </c>
      <c r="AC15" s="174">
        <f t="shared" ref="AC15" si="21">AB15+AC14</f>
        <v>39258060.393785752</v>
      </c>
      <c r="AD15" s="175">
        <f t="shared" ref="AD15" si="22">AC15+AD14</f>
        <v>41279929.972745754</v>
      </c>
      <c r="AE15" s="216"/>
      <c r="AF15" s="216"/>
    </row>
    <row r="16" spans="1:33" ht="30" customHeight="1" thickBot="1">
      <c r="A16" s="11"/>
      <c r="B16" s="11"/>
      <c r="C16" s="11"/>
      <c r="D16" s="137"/>
      <c r="E16" s="137"/>
      <c r="F16" s="138"/>
      <c r="G16" s="138"/>
      <c r="H16" s="138"/>
      <c r="I16" s="138"/>
      <c r="J16" s="138"/>
      <c r="K16" s="138"/>
      <c r="L16" s="138"/>
      <c r="M16" s="138"/>
      <c r="N16" s="138"/>
      <c r="O16" s="139"/>
      <c r="P16" s="139"/>
      <c r="Q16" s="139"/>
      <c r="R16" s="139"/>
      <c r="S16" s="138"/>
      <c r="T16" s="138"/>
      <c r="U16" s="138"/>
      <c r="V16" s="138"/>
      <c r="W16" s="138"/>
      <c r="X16" s="138"/>
      <c r="Y16" s="138"/>
      <c r="Z16" s="138"/>
      <c r="AA16" s="139"/>
      <c r="AB16" s="139"/>
      <c r="AC16" s="139"/>
      <c r="AD16" s="139"/>
      <c r="AE16" s="216"/>
      <c r="AF16" s="216"/>
    </row>
    <row r="17" spans="1:35" s="4" customFormat="1" ht="23" customHeight="1" thickBot="1">
      <c r="A17" s="4" t="s">
        <v>8</v>
      </c>
      <c r="B17" s="4">
        <v>566</v>
      </c>
      <c r="F17" s="118" t="s">
        <v>9</v>
      </c>
      <c r="G17" s="119" t="s">
        <v>183</v>
      </c>
      <c r="H17" s="119" t="s">
        <v>184</v>
      </c>
      <c r="I17" s="119" t="s">
        <v>185</v>
      </c>
      <c r="J17" s="119" t="s">
        <v>186</v>
      </c>
      <c r="K17" s="119" t="s">
        <v>187</v>
      </c>
      <c r="L17" s="119" t="s">
        <v>188</v>
      </c>
      <c r="M17" s="119" t="s">
        <v>189</v>
      </c>
      <c r="N17" s="119" t="s">
        <v>190</v>
      </c>
      <c r="O17" s="119" t="s">
        <v>191</v>
      </c>
      <c r="P17" s="119" t="s">
        <v>192</v>
      </c>
      <c r="Q17" s="119" t="s">
        <v>193</v>
      </c>
      <c r="R17" s="120" t="s">
        <v>194</v>
      </c>
      <c r="S17" s="242" t="s">
        <v>195</v>
      </c>
      <c r="T17" s="119" t="s">
        <v>196</v>
      </c>
      <c r="U17" s="119" t="s">
        <v>197</v>
      </c>
      <c r="V17" s="119" t="s">
        <v>198</v>
      </c>
      <c r="W17" s="119" t="s">
        <v>199</v>
      </c>
      <c r="X17" s="119" t="s">
        <v>200</v>
      </c>
      <c r="Y17" s="119" t="s">
        <v>201</v>
      </c>
      <c r="Z17" s="119" t="s">
        <v>202</v>
      </c>
      <c r="AA17" s="119" t="s">
        <v>203</v>
      </c>
      <c r="AB17" s="119" t="s">
        <v>204</v>
      </c>
      <c r="AC17" s="119" t="s">
        <v>205</v>
      </c>
      <c r="AD17" s="119" t="s">
        <v>206</v>
      </c>
      <c r="AE17" s="233"/>
      <c r="AF17" s="233"/>
      <c r="AG17" s="96"/>
    </row>
    <row r="18" spans="1:35" s="87" customFormat="1" ht="17" customHeight="1">
      <c r="A18" s="131"/>
      <c r="B18" s="132"/>
      <c r="C18" s="132"/>
      <c r="D18" s="384" t="s">
        <v>81</v>
      </c>
      <c r="E18" s="385"/>
      <c r="F18" s="253">
        <v>0</v>
      </c>
      <c r="G18" s="133">
        <f>SUM(G20,G24)</f>
        <v>4</v>
      </c>
      <c r="H18" s="133">
        <f>SUM(H20,H24)</f>
        <v>6</v>
      </c>
      <c r="I18" s="133">
        <f t="shared" ref="I18:R18" si="23">SUM(I20,I24)</f>
        <v>12</v>
      </c>
      <c r="J18" s="133">
        <f>SUM(J20,J24)</f>
        <v>16</v>
      </c>
      <c r="K18" s="133">
        <f t="shared" si="23"/>
        <v>18</v>
      </c>
      <c r="L18" s="133">
        <f t="shared" si="23"/>
        <v>18</v>
      </c>
      <c r="M18" s="133">
        <f t="shared" si="23"/>
        <v>18</v>
      </c>
      <c r="N18" s="133">
        <f t="shared" si="23"/>
        <v>18</v>
      </c>
      <c r="O18" s="133">
        <f t="shared" si="23"/>
        <v>18</v>
      </c>
      <c r="P18" s="133">
        <f t="shared" si="23"/>
        <v>18</v>
      </c>
      <c r="Q18" s="133">
        <f t="shared" si="23"/>
        <v>18</v>
      </c>
      <c r="R18" s="254">
        <f t="shared" si="23"/>
        <v>18</v>
      </c>
      <c r="S18" s="249">
        <f>SUM(S20,S24)</f>
        <v>18</v>
      </c>
      <c r="T18" s="133">
        <f t="shared" ref="T18:AD18" si="24">SUM(T20,T24)</f>
        <v>18</v>
      </c>
      <c r="U18" s="133">
        <f t="shared" si="24"/>
        <v>18</v>
      </c>
      <c r="V18" s="133">
        <f t="shared" si="24"/>
        <v>18</v>
      </c>
      <c r="W18" s="133">
        <f t="shared" si="24"/>
        <v>18</v>
      </c>
      <c r="X18" s="133">
        <f t="shared" si="24"/>
        <v>18</v>
      </c>
      <c r="Y18" s="133">
        <f t="shared" si="24"/>
        <v>18</v>
      </c>
      <c r="Z18" s="133">
        <f t="shared" si="24"/>
        <v>18</v>
      </c>
      <c r="AA18" s="133">
        <f t="shared" si="24"/>
        <v>18</v>
      </c>
      <c r="AB18" s="133">
        <f t="shared" si="24"/>
        <v>18</v>
      </c>
      <c r="AC18" s="133">
        <f t="shared" si="24"/>
        <v>18</v>
      </c>
      <c r="AD18" s="133">
        <f t="shared" si="24"/>
        <v>18</v>
      </c>
      <c r="AE18" s="236"/>
      <c r="AF18" s="236"/>
      <c r="AG18" s="97"/>
    </row>
    <row r="19" spans="1:35" s="87" customFormat="1" ht="17" customHeight="1" thickBot="1">
      <c r="A19" s="134"/>
      <c r="B19" s="135"/>
      <c r="C19" s="135"/>
      <c r="D19" s="386" t="s">
        <v>80</v>
      </c>
      <c r="E19" s="387"/>
      <c r="F19" s="255"/>
      <c r="G19" s="176">
        <f t="shared" ref="G19:AD19" si="25">SUM(G28:G30,G42:G44)/(26*10)</f>
        <v>0.19230769230769232</v>
      </c>
      <c r="H19" s="176">
        <f t="shared" si="25"/>
        <v>0.3923076923076923</v>
      </c>
      <c r="I19" s="176">
        <f t="shared" si="25"/>
        <v>0.8</v>
      </c>
      <c r="J19" s="176">
        <f t="shared" si="25"/>
        <v>0.99230769230769234</v>
      </c>
      <c r="K19" s="176">
        <f t="shared" si="25"/>
        <v>1.1230769230769231</v>
      </c>
      <c r="L19" s="176">
        <f t="shared" si="25"/>
        <v>1.1230769230769231</v>
      </c>
      <c r="M19" s="176">
        <f t="shared" si="25"/>
        <v>1.1230769230769231</v>
      </c>
      <c r="N19" s="176">
        <f t="shared" si="25"/>
        <v>1.1230769230769231</v>
      </c>
      <c r="O19" s="176">
        <f t="shared" si="25"/>
        <v>1.1230769230769231</v>
      </c>
      <c r="P19" s="176">
        <f t="shared" si="25"/>
        <v>1.1230769230769231</v>
      </c>
      <c r="Q19" s="176">
        <f t="shared" si="25"/>
        <v>1.1230769230769231</v>
      </c>
      <c r="R19" s="256">
        <f t="shared" si="25"/>
        <v>1.1230769230769231</v>
      </c>
      <c r="S19" s="250">
        <f t="shared" si="25"/>
        <v>1.1230769230769231</v>
      </c>
      <c r="T19" s="176">
        <f t="shared" si="25"/>
        <v>1.1230769230769231</v>
      </c>
      <c r="U19" s="176">
        <f t="shared" si="25"/>
        <v>1.1230769230769231</v>
      </c>
      <c r="V19" s="176">
        <f t="shared" si="25"/>
        <v>1.1230769230769231</v>
      </c>
      <c r="W19" s="176">
        <f t="shared" si="25"/>
        <v>1.1230769230769231</v>
      </c>
      <c r="X19" s="176">
        <f t="shared" si="25"/>
        <v>1.1230769230769231</v>
      </c>
      <c r="Y19" s="176">
        <f t="shared" si="25"/>
        <v>1.1230769230769231</v>
      </c>
      <c r="Z19" s="176">
        <f t="shared" si="25"/>
        <v>1.1230769230769231</v>
      </c>
      <c r="AA19" s="176">
        <f t="shared" si="25"/>
        <v>1.1230769230769231</v>
      </c>
      <c r="AB19" s="176">
        <f t="shared" si="25"/>
        <v>1.1230769230769231</v>
      </c>
      <c r="AC19" s="176">
        <f t="shared" si="25"/>
        <v>1.1230769230769231</v>
      </c>
      <c r="AD19" s="176">
        <f t="shared" si="25"/>
        <v>1.1230769230769231</v>
      </c>
      <c r="AE19" s="237"/>
      <c r="AF19" s="237"/>
      <c r="AG19" s="97"/>
    </row>
    <row r="20" spans="1:35" s="87" customFormat="1" ht="17" customHeight="1">
      <c r="A20" s="362" t="s">
        <v>72</v>
      </c>
      <c r="B20" s="363"/>
      <c r="C20" s="363"/>
      <c r="D20" s="368" t="s">
        <v>48</v>
      </c>
      <c r="E20" s="369"/>
      <c r="F20" s="257">
        <v>0</v>
      </c>
      <c r="G20" s="122">
        <f>SUM(G31:G40)</f>
        <v>2</v>
      </c>
      <c r="H20" s="122">
        <f>SUM(H31:H40)</f>
        <v>3</v>
      </c>
      <c r="I20" s="122">
        <f t="shared" ref="I20:R20" si="26">SUM(I31:I40)</f>
        <v>6</v>
      </c>
      <c r="J20" s="122">
        <f>SUM(J31:J40)</f>
        <v>8</v>
      </c>
      <c r="K20" s="122">
        <f t="shared" si="26"/>
        <v>9</v>
      </c>
      <c r="L20" s="122">
        <f>SUM(L31:L40)</f>
        <v>9</v>
      </c>
      <c r="M20" s="122">
        <f t="shared" si="26"/>
        <v>9</v>
      </c>
      <c r="N20" s="122">
        <f t="shared" si="26"/>
        <v>9</v>
      </c>
      <c r="O20" s="122">
        <f t="shared" si="26"/>
        <v>9</v>
      </c>
      <c r="P20" s="122">
        <f t="shared" si="26"/>
        <v>9</v>
      </c>
      <c r="Q20" s="122">
        <f t="shared" si="26"/>
        <v>9</v>
      </c>
      <c r="R20" s="123">
        <f t="shared" si="26"/>
        <v>9</v>
      </c>
      <c r="S20" s="251">
        <f>SUM(S31:S40)</f>
        <v>9</v>
      </c>
      <c r="T20" s="122">
        <f t="shared" ref="T20:W20" si="27">SUM(T31:T40)</f>
        <v>9</v>
      </c>
      <c r="U20" s="122">
        <f t="shared" si="27"/>
        <v>9</v>
      </c>
      <c r="V20" s="122">
        <f t="shared" si="27"/>
        <v>9</v>
      </c>
      <c r="W20" s="122">
        <f t="shared" si="27"/>
        <v>9</v>
      </c>
      <c r="X20" s="122">
        <f>SUM(X31:X40)</f>
        <v>9</v>
      </c>
      <c r="Y20" s="122">
        <f t="shared" ref="Y20:AD20" si="28">SUM(Y31:Y40)</f>
        <v>9</v>
      </c>
      <c r="Z20" s="122">
        <f t="shared" si="28"/>
        <v>9</v>
      </c>
      <c r="AA20" s="122">
        <f t="shared" si="28"/>
        <v>9</v>
      </c>
      <c r="AB20" s="122">
        <f t="shared" si="28"/>
        <v>9</v>
      </c>
      <c r="AC20" s="122">
        <f t="shared" si="28"/>
        <v>9</v>
      </c>
      <c r="AD20" s="123">
        <f t="shared" si="28"/>
        <v>9</v>
      </c>
      <c r="AE20" s="236"/>
      <c r="AF20" s="236"/>
      <c r="AG20" s="97"/>
    </row>
    <row r="21" spans="1:35" s="87" customFormat="1" ht="17" customHeight="1">
      <c r="A21" s="364"/>
      <c r="B21" s="365"/>
      <c r="C21" s="365"/>
      <c r="D21" s="334" t="s">
        <v>78</v>
      </c>
      <c r="E21" s="335"/>
      <c r="F21" s="258"/>
      <c r="G21" s="128">
        <f>SUM(G28:G30)/(($G$4+$G$5)*5)</f>
        <v>0.19230769230769232</v>
      </c>
      <c r="H21" s="128">
        <f t="shared" ref="H21:AD21" si="29">SUM(H28:H30)/(($G$4+$G$5)*5)</f>
        <v>0.3923076923076923</v>
      </c>
      <c r="I21" s="128">
        <f t="shared" si="29"/>
        <v>0.8</v>
      </c>
      <c r="J21" s="128">
        <f t="shared" si="29"/>
        <v>0.99230769230769234</v>
      </c>
      <c r="K21" s="128">
        <f t="shared" si="29"/>
        <v>1.1230769230769231</v>
      </c>
      <c r="L21" s="128">
        <f t="shared" si="29"/>
        <v>1.1230769230769231</v>
      </c>
      <c r="M21" s="128">
        <f t="shared" si="29"/>
        <v>1.1230769230769231</v>
      </c>
      <c r="N21" s="128">
        <f t="shared" si="29"/>
        <v>1.1230769230769231</v>
      </c>
      <c r="O21" s="128">
        <f t="shared" si="29"/>
        <v>1.1230769230769231</v>
      </c>
      <c r="P21" s="128">
        <f t="shared" si="29"/>
        <v>1.1230769230769231</v>
      </c>
      <c r="Q21" s="128">
        <f t="shared" si="29"/>
        <v>1.1230769230769231</v>
      </c>
      <c r="R21" s="128">
        <f t="shared" si="29"/>
        <v>1.1230769230769231</v>
      </c>
      <c r="S21" s="128">
        <f t="shared" si="29"/>
        <v>1.1230769230769231</v>
      </c>
      <c r="T21" s="128">
        <f t="shared" si="29"/>
        <v>1.1230769230769231</v>
      </c>
      <c r="U21" s="128">
        <f t="shared" si="29"/>
        <v>1.1230769230769231</v>
      </c>
      <c r="V21" s="128">
        <f t="shared" si="29"/>
        <v>1.1230769230769231</v>
      </c>
      <c r="W21" s="128">
        <f t="shared" si="29"/>
        <v>1.1230769230769231</v>
      </c>
      <c r="X21" s="128">
        <f t="shared" si="29"/>
        <v>1.1230769230769231</v>
      </c>
      <c r="Y21" s="128">
        <f t="shared" si="29"/>
        <v>1.1230769230769231</v>
      </c>
      <c r="Z21" s="128">
        <f t="shared" si="29"/>
        <v>1.1230769230769231</v>
      </c>
      <c r="AA21" s="128">
        <f t="shared" si="29"/>
        <v>1.1230769230769231</v>
      </c>
      <c r="AB21" s="128">
        <f t="shared" si="29"/>
        <v>1.1230769230769231</v>
      </c>
      <c r="AC21" s="128">
        <f t="shared" si="29"/>
        <v>1.1230769230769231</v>
      </c>
      <c r="AD21" s="128">
        <f t="shared" si="29"/>
        <v>1.1230769230769231</v>
      </c>
      <c r="AE21" s="217"/>
      <c r="AF21" s="217"/>
      <c r="AG21" s="97"/>
    </row>
    <row r="22" spans="1:35" s="87" customFormat="1" ht="17" customHeight="1">
      <c r="A22" s="366"/>
      <c r="B22" s="365"/>
      <c r="C22" s="365"/>
      <c r="D22" s="376" t="s">
        <v>73</v>
      </c>
      <c r="E22" s="377"/>
      <c r="F22" s="259"/>
      <c r="G22" s="124">
        <f>G28+G29/(5*$G$4)</f>
        <v>0.19090909090909092</v>
      </c>
      <c r="H22" s="124">
        <f t="shared" ref="H22:AD22" si="30">H28+H29/(5*$G$4)</f>
        <v>0.39090909090909093</v>
      </c>
      <c r="I22" s="124">
        <f t="shared" si="30"/>
        <v>0.83636363636363631</v>
      </c>
      <c r="J22" s="124">
        <f t="shared" si="30"/>
        <v>1.0272727272727273</v>
      </c>
      <c r="K22" s="124">
        <f t="shared" si="30"/>
        <v>1.1454545454545455</v>
      </c>
      <c r="L22" s="124">
        <f t="shared" si="30"/>
        <v>1.1454545454545455</v>
      </c>
      <c r="M22" s="124">
        <f t="shared" si="30"/>
        <v>1.1454545454545455</v>
      </c>
      <c r="N22" s="124">
        <f t="shared" si="30"/>
        <v>1.1454545454545455</v>
      </c>
      <c r="O22" s="124">
        <f t="shared" si="30"/>
        <v>1.1454545454545455</v>
      </c>
      <c r="P22" s="124">
        <f t="shared" si="30"/>
        <v>1.1454545454545455</v>
      </c>
      <c r="Q22" s="124">
        <f t="shared" si="30"/>
        <v>1.1454545454545455</v>
      </c>
      <c r="R22" s="124">
        <f t="shared" si="30"/>
        <v>1.1454545454545455</v>
      </c>
      <c r="S22" s="124">
        <f t="shared" si="30"/>
        <v>1.1454545454545455</v>
      </c>
      <c r="T22" s="124">
        <f t="shared" si="30"/>
        <v>1.1454545454545455</v>
      </c>
      <c r="U22" s="124">
        <f t="shared" si="30"/>
        <v>1.1454545454545455</v>
      </c>
      <c r="V22" s="124">
        <f t="shared" si="30"/>
        <v>1.1454545454545455</v>
      </c>
      <c r="W22" s="124">
        <f t="shared" si="30"/>
        <v>1.1454545454545455</v>
      </c>
      <c r="X22" s="124">
        <f t="shared" si="30"/>
        <v>1.1454545454545455</v>
      </c>
      <c r="Y22" s="124">
        <f t="shared" si="30"/>
        <v>1.1454545454545455</v>
      </c>
      <c r="Z22" s="124">
        <f t="shared" si="30"/>
        <v>1.1454545454545455</v>
      </c>
      <c r="AA22" s="124">
        <f t="shared" si="30"/>
        <v>1.1454545454545455</v>
      </c>
      <c r="AB22" s="124">
        <f t="shared" si="30"/>
        <v>1.1454545454545455</v>
      </c>
      <c r="AC22" s="124">
        <f t="shared" si="30"/>
        <v>1.1454545454545455</v>
      </c>
      <c r="AD22" s="124">
        <f t="shared" si="30"/>
        <v>1.1454545454545455</v>
      </c>
      <c r="AE22" s="217"/>
      <c r="AF22" s="217"/>
      <c r="AG22" s="97"/>
    </row>
    <row r="23" spans="1:35" s="87" customFormat="1" ht="17" customHeight="1" thickBot="1">
      <c r="A23" s="366"/>
      <c r="B23" s="365"/>
      <c r="C23" s="365"/>
      <c r="D23" s="382" t="s">
        <v>74</v>
      </c>
      <c r="E23" s="383"/>
      <c r="F23" s="260"/>
      <c r="G23" s="124">
        <f>G30/(5*$G$5)</f>
        <v>0.2</v>
      </c>
      <c r="H23" s="124">
        <f t="shared" ref="H23:AD23" si="31">H30/(5*$G$5)</f>
        <v>0.4</v>
      </c>
      <c r="I23" s="124">
        <f t="shared" si="31"/>
        <v>0.6</v>
      </c>
      <c r="J23" s="124">
        <f t="shared" si="31"/>
        <v>0.8</v>
      </c>
      <c r="K23" s="124">
        <f t="shared" si="31"/>
        <v>1</v>
      </c>
      <c r="L23" s="124">
        <f t="shared" si="31"/>
        <v>1</v>
      </c>
      <c r="M23" s="124">
        <f t="shared" si="31"/>
        <v>1</v>
      </c>
      <c r="N23" s="124">
        <f t="shared" si="31"/>
        <v>1</v>
      </c>
      <c r="O23" s="124">
        <f t="shared" si="31"/>
        <v>1</v>
      </c>
      <c r="P23" s="124">
        <f t="shared" si="31"/>
        <v>1</v>
      </c>
      <c r="Q23" s="124">
        <f t="shared" si="31"/>
        <v>1</v>
      </c>
      <c r="R23" s="124">
        <f t="shared" si="31"/>
        <v>1</v>
      </c>
      <c r="S23" s="124">
        <f t="shared" si="31"/>
        <v>1</v>
      </c>
      <c r="T23" s="124">
        <f t="shared" si="31"/>
        <v>1</v>
      </c>
      <c r="U23" s="124">
        <f t="shared" si="31"/>
        <v>1</v>
      </c>
      <c r="V23" s="124">
        <f t="shared" si="31"/>
        <v>1</v>
      </c>
      <c r="W23" s="124">
        <f t="shared" si="31"/>
        <v>1</v>
      </c>
      <c r="X23" s="124">
        <f t="shared" si="31"/>
        <v>1</v>
      </c>
      <c r="Y23" s="124">
        <f t="shared" si="31"/>
        <v>1</v>
      </c>
      <c r="Z23" s="124">
        <f t="shared" si="31"/>
        <v>1</v>
      </c>
      <c r="AA23" s="124">
        <f t="shared" si="31"/>
        <v>1</v>
      </c>
      <c r="AB23" s="124">
        <f t="shared" si="31"/>
        <v>1</v>
      </c>
      <c r="AC23" s="124">
        <f t="shared" si="31"/>
        <v>1</v>
      </c>
      <c r="AD23" s="124">
        <f t="shared" si="31"/>
        <v>1</v>
      </c>
      <c r="AE23" s="217"/>
      <c r="AF23" s="217"/>
      <c r="AG23" s="97"/>
    </row>
    <row r="24" spans="1:35" s="87" customFormat="1" ht="17" customHeight="1">
      <c r="A24" s="366"/>
      <c r="B24" s="365"/>
      <c r="C24" s="365"/>
      <c r="D24" s="374" t="s">
        <v>49</v>
      </c>
      <c r="E24" s="375"/>
      <c r="F24" s="261"/>
      <c r="G24" s="122">
        <f>SUM(G45:G54)</f>
        <v>2</v>
      </c>
      <c r="H24" s="122">
        <f t="shared" ref="H24:R24" si="32">SUM(H45:H54)</f>
        <v>3</v>
      </c>
      <c r="I24" s="122">
        <f t="shared" si="32"/>
        <v>6</v>
      </c>
      <c r="J24" s="122">
        <f t="shared" si="32"/>
        <v>8</v>
      </c>
      <c r="K24" s="122">
        <f t="shared" si="32"/>
        <v>9</v>
      </c>
      <c r="L24" s="122">
        <f t="shared" si="32"/>
        <v>9</v>
      </c>
      <c r="M24" s="122">
        <f t="shared" si="32"/>
        <v>9</v>
      </c>
      <c r="N24" s="122">
        <f t="shared" si="32"/>
        <v>9</v>
      </c>
      <c r="O24" s="122">
        <f t="shared" si="32"/>
        <v>9</v>
      </c>
      <c r="P24" s="122">
        <f t="shared" si="32"/>
        <v>9</v>
      </c>
      <c r="Q24" s="122">
        <f t="shared" si="32"/>
        <v>9</v>
      </c>
      <c r="R24" s="123">
        <f t="shared" si="32"/>
        <v>9</v>
      </c>
      <c r="S24" s="251">
        <f>SUM(S45:S54)</f>
        <v>9</v>
      </c>
      <c r="T24" s="122">
        <f t="shared" ref="T24:AD24" si="33">SUM(T45:T54)</f>
        <v>9</v>
      </c>
      <c r="U24" s="122">
        <f t="shared" si="33"/>
        <v>9</v>
      </c>
      <c r="V24" s="122">
        <f t="shared" si="33"/>
        <v>9</v>
      </c>
      <c r="W24" s="122">
        <f t="shared" si="33"/>
        <v>9</v>
      </c>
      <c r="X24" s="122">
        <f t="shared" si="33"/>
        <v>9</v>
      </c>
      <c r="Y24" s="122">
        <f t="shared" si="33"/>
        <v>9</v>
      </c>
      <c r="Z24" s="122">
        <f t="shared" si="33"/>
        <v>9</v>
      </c>
      <c r="AA24" s="122">
        <f t="shared" si="33"/>
        <v>9</v>
      </c>
      <c r="AB24" s="122">
        <f t="shared" si="33"/>
        <v>9</v>
      </c>
      <c r="AC24" s="122">
        <f t="shared" si="33"/>
        <v>9</v>
      </c>
      <c r="AD24" s="122">
        <f t="shared" si="33"/>
        <v>9</v>
      </c>
      <c r="AE24" s="236"/>
      <c r="AF24" s="236"/>
      <c r="AG24" s="97"/>
    </row>
    <row r="25" spans="1:35" s="87" customFormat="1" ht="17" customHeight="1">
      <c r="A25" s="366"/>
      <c r="B25" s="365"/>
      <c r="C25" s="365"/>
      <c r="D25" s="350" t="s">
        <v>79</v>
      </c>
      <c r="E25" s="351"/>
      <c r="F25" s="262"/>
      <c r="G25" s="128">
        <f>SUM(G42:G44)/(($G$4+$G$5)*5)</f>
        <v>0.19230769230769232</v>
      </c>
      <c r="H25" s="128">
        <f t="shared" ref="H25:AD25" si="34">SUM(H42:H44)/(($G$4+$G$5)*5)</f>
        <v>0.3923076923076923</v>
      </c>
      <c r="I25" s="128">
        <f t="shared" si="34"/>
        <v>0.8</v>
      </c>
      <c r="J25" s="128">
        <f t="shared" si="34"/>
        <v>0.99230769230769234</v>
      </c>
      <c r="K25" s="128">
        <f t="shared" si="34"/>
        <v>1.1230769230769231</v>
      </c>
      <c r="L25" s="128">
        <f t="shared" si="34"/>
        <v>1.1230769230769231</v>
      </c>
      <c r="M25" s="128">
        <f t="shared" si="34"/>
        <v>1.1230769230769231</v>
      </c>
      <c r="N25" s="128">
        <f t="shared" si="34"/>
        <v>1.1230769230769231</v>
      </c>
      <c r="O25" s="128">
        <f t="shared" si="34"/>
        <v>1.1230769230769231</v>
      </c>
      <c r="P25" s="128">
        <f t="shared" si="34"/>
        <v>1.1230769230769231</v>
      </c>
      <c r="Q25" s="128">
        <f t="shared" si="34"/>
        <v>1.1230769230769231</v>
      </c>
      <c r="R25" s="128">
        <f t="shared" si="34"/>
        <v>1.1230769230769231</v>
      </c>
      <c r="S25" s="128">
        <f t="shared" si="34"/>
        <v>1.1230769230769231</v>
      </c>
      <c r="T25" s="128">
        <f t="shared" si="34"/>
        <v>1.1230769230769231</v>
      </c>
      <c r="U25" s="128">
        <f t="shared" si="34"/>
        <v>1.1230769230769231</v>
      </c>
      <c r="V25" s="128">
        <f t="shared" si="34"/>
        <v>1.1230769230769231</v>
      </c>
      <c r="W25" s="128">
        <f t="shared" si="34"/>
        <v>1.1230769230769231</v>
      </c>
      <c r="X25" s="128">
        <f t="shared" si="34"/>
        <v>1.1230769230769231</v>
      </c>
      <c r="Y25" s="128">
        <f t="shared" si="34"/>
        <v>1.1230769230769231</v>
      </c>
      <c r="Z25" s="128">
        <f t="shared" si="34"/>
        <v>1.1230769230769231</v>
      </c>
      <c r="AA25" s="128">
        <f t="shared" si="34"/>
        <v>1.1230769230769231</v>
      </c>
      <c r="AB25" s="128">
        <f t="shared" si="34"/>
        <v>1.1230769230769231</v>
      </c>
      <c r="AC25" s="128">
        <f t="shared" si="34"/>
        <v>1.1230769230769231</v>
      </c>
      <c r="AD25" s="128">
        <f t="shared" si="34"/>
        <v>1.1230769230769231</v>
      </c>
      <c r="AE25" s="217"/>
      <c r="AF25" s="217"/>
      <c r="AG25" s="97"/>
    </row>
    <row r="26" spans="1:35" s="87" customFormat="1" ht="17" customHeight="1">
      <c r="A26" s="366"/>
      <c r="B26" s="365"/>
      <c r="C26" s="365"/>
      <c r="D26" s="420" t="s">
        <v>73</v>
      </c>
      <c r="E26" s="421"/>
      <c r="F26" s="263"/>
      <c r="G26" s="124">
        <f>G42+G43/(5*$G$4)</f>
        <v>0.19090909090909092</v>
      </c>
      <c r="H26" s="124">
        <f t="shared" ref="H26:AD26" si="35">H42+H43/(5*$G$4)</f>
        <v>0.39090909090909093</v>
      </c>
      <c r="I26" s="124">
        <f t="shared" si="35"/>
        <v>0.83636363636363631</v>
      </c>
      <c r="J26" s="124">
        <f t="shared" si="35"/>
        <v>1.0272727272727273</v>
      </c>
      <c r="K26" s="124">
        <f t="shared" si="35"/>
        <v>1.1454545454545455</v>
      </c>
      <c r="L26" s="124">
        <f t="shared" si="35"/>
        <v>1.1454545454545455</v>
      </c>
      <c r="M26" s="124">
        <f t="shared" si="35"/>
        <v>1.1454545454545455</v>
      </c>
      <c r="N26" s="124">
        <f t="shared" si="35"/>
        <v>1.1454545454545455</v>
      </c>
      <c r="O26" s="124">
        <f t="shared" si="35"/>
        <v>1.1454545454545455</v>
      </c>
      <c r="P26" s="124">
        <f t="shared" si="35"/>
        <v>1.1454545454545455</v>
      </c>
      <c r="Q26" s="124">
        <f t="shared" si="35"/>
        <v>1.1454545454545455</v>
      </c>
      <c r="R26" s="124">
        <f t="shared" si="35"/>
        <v>1.1454545454545455</v>
      </c>
      <c r="S26" s="124">
        <f t="shared" si="35"/>
        <v>1.1454545454545455</v>
      </c>
      <c r="T26" s="124">
        <f t="shared" si="35"/>
        <v>1.1454545454545455</v>
      </c>
      <c r="U26" s="124">
        <f t="shared" si="35"/>
        <v>1.1454545454545455</v>
      </c>
      <c r="V26" s="124">
        <f t="shared" si="35"/>
        <v>1.1454545454545455</v>
      </c>
      <c r="W26" s="124">
        <f t="shared" si="35"/>
        <v>1.1454545454545455</v>
      </c>
      <c r="X26" s="124">
        <f t="shared" si="35"/>
        <v>1.1454545454545455</v>
      </c>
      <c r="Y26" s="124">
        <f t="shared" si="35"/>
        <v>1.1454545454545455</v>
      </c>
      <c r="Z26" s="124">
        <f t="shared" si="35"/>
        <v>1.1454545454545455</v>
      </c>
      <c r="AA26" s="124">
        <f t="shared" si="35"/>
        <v>1.1454545454545455</v>
      </c>
      <c r="AB26" s="124">
        <f t="shared" si="35"/>
        <v>1.1454545454545455</v>
      </c>
      <c r="AC26" s="124">
        <f t="shared" si="35"/>
        <v>1.1454545454545455</v>
      </c>
      <c r="AD26" s="124">
        <f t="shared" si="35"/>
        <v>1.1454545454545455</v>
      </c>
      <c r="AE26" s="217"/>
      <c r="AF26" s="217"/>
      <c r="AG26" s="97"/>
    </row>
    <row r="27" spans="1:35" s="87" customFormat="1" ht="17" customHeight="1" thickBot="1">
      <c r="A27" s="367"/>
      <c r="B27" s="365"/>
      <c r="C27" s="365"/>
      <c r="D27" s="370" t="s">
        <v>74</v>
      </c>
      <c r="E27" s="371"/>
      <c r="F27" s="264"/>
      <c r="G27" s="124">
        <f>G34/(5*$G$5)</f>
        <v>0</v>
      </c>
      <c r="H27" s="124">
        <f t="shared" ref="H27:AD27" si="36">H34/(5*$G$5)</f>
        <v>0</v>
      </c>
      <c r="I27" s="124">
        <f t="shared" si="36"/>
        <v>0.1</v>
      </c>
      <c r="J27" s="124">
        <f t="shared" si="36"/>
        <v>0.1</v>
      </c>
      <c r="K27" s="124">
        <f t="shared" si="36"/>
        <v>0.1</v>
      </c>
      <c r="L27" s="124">
        <f t="shared" si="36"/>
        <v>0.1</v>
      </c>
      <c r="M27" s="124">
        <f t="shared" si="36"/>
        <v>0.1</v>
      </c>
      <c r="N27" s="124">
        <f t="shared" si="36"/>
        <v>0.1</v>
      </c>
      <c r="O27" s="124">
        <f t="shared" si="36"/>
        <v>0.1</v>
      </c>
      <c r="P27" s="124">
        <f t="shared" si="36"/>
        <v>0.1</v>
      </c>
      <c r="Q27" s="124">
        <f t="shared" si="36"/>
        <v>0.1</v>
      </c>
      <c r="R27" s="124">
        <f t="shared" si="36"/>
        <v>0.1</v>
      </c>
      <c r="S27" s="124">
        <f t="shared" si="36"/>
        <v>0.1</v>
      </c>
      <c r="T27" s="124">
        <f t="shared" si="36"/>
        <v>0.1</v>
      </c>
      <c r="U27" s="124">
        <f t="shared" si="36"/>
        <v>0.1</v>
      </c>
      <c r="V27" s="124">
        <f t="shared" si="36"/>
        <v>0.1</v>
      </c>
      <c r="W27" s="124">
        <f t="shared" si="36"/>
        <v>0.1</v>
      </c>
      <c r="X27" s="124">
        <f t="shared" si="36"/>
        <v>0.1</v>
      </c>
      <c r="Y27" s="124">
        <f t="shared" si="36"/>
        <v>0.1</v>
      </c>
      <c r="Z27" s="124">
        <f t="shared" si="36"/>
        <v>0.1</v>
      </c>
      <c r="AA27" s="124">
        <f t="shared" si="36"/>
        <v>0.1</v>
      </c>
      <c r="AB27" s="124">
        <f t="shared" si="36"/>
        <v>0.1</v>
      </c>
      <c r="AC27" s="124">
        <f t="shared" si="36"/>
        <v>0.1</v>
      </c>
      <c r="AD27" s="124">
        <f t="shared" si="36"/>
        <v>0.1</v>
      </c>
      <c r="AE27" s="217"/>
      <c r="AF27" s="217"/>
      <c r="AG27" s="97"/>
      <c r="AH27" t="s">
        <v>70</v>
      </c>
      <c r="AI27" t="s">
        <v>71</v>
      </c>
    </row>
    <row r="28" spans="1:35" ht="30" customHeight="1">
      <c r="A28" s="441" t="s">
        <v>51</v>
      </c>
      <c r="B28" s="444" t="s">
        <v>48</v>
      </c>
      <c r="C28" s="445"/>
      <c r="D28" s="372" t="s">
        <v>174</v>
      </c>
      <c r="E28" s="373"/>
      <c r="F28" s="265"/>
      <c r="G28" s="113">
        <f>G31*22+G33*18+G35*13+G37*8+G39*4</f>
        <v>0</v>
      </c>
      <c r="H28" s="113">
        <f t="shared" ref="H28:Q28" si="37">H31*22+H33*18+H35*13+H37*8+H40*4</f>
        <v>0</v>
      </c>
      <c r="I28" s="113">
        <f t="shared" si="37"/>
        <v>0</v>
      </c>
      <c r="J28" s="113">
        <f>J31*22+J33*18+J35*13+J37*8+J40*4</f>
        <v>0</v>
      </c>
      <c r="K28" s="113">
        <f t="shared" si="37"/>
        <v>0</v>
      </c>
      <c r="L28" s="113">
        <f t="shared" si="37"/>
        <v>0</v>
      </c>
      <c r="M28" s="113">
        <f t="shared" si="37"/>
        <v>0</v>
      </c>
      <c r="N28" s="113">
        <f t="shared" si="37"/>
        <v>0</v>
      </c>
      <c r="O28" s="113">
        <f t="shared" si="37"/>
        <v>0</v>
      </c>
      <c r="P28" s="113">
        <f t="shared" si="37"/>
        <v>0</v>
      </c>
      <c r="Q28" s="113">
        <f t="shared" si="37"/>
        <v>0</v>
      </c>
      <c r="R28" s="270">
        <f>R31*22+R33*18+R35*13+R37*8+R40*4</f>
        <v>0</v>
      </c>
      <c r="S28" s="265">
        <f>S31*22+S33*18+S35*13+S37*8+S39*4</f>
        <v>0</v>
      </c>
      <c r="T28" s="113">
        <f t="shared" ref="T28:U28" si="38">T31*22+T33*18+T35*13+T37*8+T40*4</f>
        <v>0</v>
      </c>
      <c r="U28" s="113">
        <f t="shared" si="38"/>
        <v>0</v>
      </c>
      <c r="V28" s="113">
        <f>V31*22+V33*18+V35*13+V37*8+V40*4</f>
        <v>0</v>
      </c>
      <c r="W28" s="113">
        <f t="shared" ref="W28:AC28" si="39">W31*22+W33*18+W35*13+W37*8+W40*4</f>
        <v>0</v>
      </c>
      <c r="X28" s="113">
        <f t="shared" si="39"/>
        <v>0</v>
      </c>
      <c r="Y28" s="113">
        <f t="shared" si="39"/>
        <v>0</v>
      </c>
      <c r="Z28" s="113">
        <f t="shared" si="39"/>
        <v>0</v>
      </c>
      <c r="AA28" s="113">
        <f t="shared" si="39"/>
        <v>0</v>
      </c>
      <c r="AB28" s="113">
        <f t="shared" si="39"/>
        <v>0</v>
      </c>
      <c r="AC28" s="113">
        <f t="shared" si="39"/>
        <v>0</v>
      </c>
      <c r="AD28" s="114">
        <f>AD31*22+AD33*18+AD35*13+AD37*8+AD40*4</f>
        <v>0</v>
      </c>
      <c r="AE28" s="79"/>
      <c r="AF28" s="79"/>
      <c r="AH28">
        <f>22*5</f>
        <v>110</v>
      </c>
      <c r="AI28">
        <f>22*5*1.25</f>
        <v>137.5</v>
      </c>
    </row>
    <row r="29" spans="1:35" ht="30" customHeight="1">
      <c r="A29" s="442"/>
      <c r="B29" s="116"/>
      <c r="C29" s="115"/>
      <c r="D29" s="424" t="s">
        <v>173</v>
      </c>
      <c r="E29" s="425"/>
      <c r="F29" s="266"/>
      <c r="G29" s="211">
        <f>G32*22+G34*18+G36*13+G38*8+G40*4</f>
        <v>21</v>
      </c>
      <c r="H29" s="211">
        <f t="shared" ref="H29:R29" si="40">H32*22+H34*18+H36*13+H38*8+H40*4</f>
        <v>43</v>
      </c>
      <c r="I29" s="211">
        <f t="shared" si="40"/>
        <v>92</v>
      </c>
      <c r="J29" s="211">
        <f t="shared" si="40"/>
        <v>113</v>
      </c>
      <c r="K29" s="211">
        <f t="shared" si="40"/>
        <v>126</v>
      </c>
      <c r="L29" s="211">
        <f t="shared" si="40"/>
        <v>126</v>
      </c>
      <c r="M29" s="211">
        <f t="shared" si="40"/>
        <v>126</v>
      </c>
      <c r="N29" s="211">
        <f t="shared" si="40"/>
        <v>126</v>
      </c>
      <c r="O29" s="211">
        <f t="shared" si="40"/>
        <v>126</v>
      </c>
      <c r="P29" s="211">
        <f t="shared" si="40"/>
        <v>126</v>
      </c>
      <c r="Q29" s="211">
        <f t="shared" si="40"/>
        <v>126</v>
      </c>
      <c r="R29" s="271">
        <f t="shared" si="40"/>
        <v>126</v>
      </c>
      <c r="S29" s="266">
        <f t="shared" ref="S29:AA29" si="41">S32*22+S34*18+S36*13+S38*8+S40*4</f>
        <v>126</v>
      </c>
      <c r="T29" s="211">
        <f t="shared" si="41"/>
        <v>126</v>
      </c>
      <c r="U29" s="211">
        <f t="shared" si="41"/>
        <v>126</v>
      </c>
      <c r="V29" s="211">
        <f t="shared" si="41"/>
        <v>126</v>
      </c>
      <c r="W29" s="211">
        <f t="shared" si="41"/>
        <v>126</v>
      </c>
      <c r="X29" s="211">
        <f t="shared" si="41"/>
        <v>126</v>
      </c>
      <c r="Y29" s="211">
        <f t="shared" si="41"/>
        <v>126</v>
      </c>
      <c r="Z29" s="211">
        <f t="shared" si="41"/>
        <v>126</v>
      </c>
      <c r="AA29" s="211">
        <f t="shared" si="41"/>
        <v>126</v>
      </c>
      <c r="AB29" s="211">
        <f t="shared" ref="AB29:AD29" si="42">AB32*22+AB34*18+AB36*13+AB38*8+AB40*4</f>
        <v>126</v>
      </c>
      <c r="AC29" s="211">
        <f t="shared" si="42"/>
        <v>126</v>
      </c>
      <c r="AD29" s="212">
        <f t="shared" si="42"/>
        <v>126</v>
      </c>
      <c r="AE29" s="79"/>
      <c r="AF29" s="79"/>
    </row>
    <row r="30" spans="1:35" ht="30" customHeight="1">
      <c r="A30" s="442"/>
      <c r="B30" s="346"/>
      <c r="C30" s="446"/>
      <c r="D30" s="422" t="s">
        <v>68</v>
      </c>
      <c r="E30" s="423"/>
      <c r="F30" s="267"/>
      <c r="G30" s="91">
        <f>G41*4</f>
        <v>4</v>
      </c>
      <c r="H30" s="91">
        <f t="shared" ref="H30:Q30" si="43">H41*4</f>
        <v>8</v>
      </c>
      <c r="I30" s="91">
        <f t="shared" si="43"/>
        <v>12</v>
      </c>
      <c r="J30" s="91">
        <f t="shared" si="43"/>
        <v>16</v>
      </c>
      <c r="K30" s="91">
        <f t="shared" si="43"/>
        <v>20</v>
      </c>
      <c r="L30" s="91">
        <f t="shared" si="43"/>
        <v>20</v>
      </c>
      <c r="M30" s="91">
        <f t="shared" si="43"/>
        <v>20</v>
      </c>
      <c r="N30" s="91">
        <f t="shared" si="43"/>
        <v>20</v>
      </c>
      <c r="O30" s="91">
        <f t="shared" si="43"/>
        <v>20</v>
      </c>
      <c r="P30" s="91">
        <f t="shared" si="43"/>
        <v>20</v>
      </c>
      <c r="Q30" s="91">
        <f t="shared" si="43"/>
        <v>20</v>
      </c>
      <c r="R30" s="272">
        <f>R41*4</f>
        <v>20</v>
      </c>
      <c r="S30" s="267">
        <f t="shared" ref="S30:AA30" si="44">S41*4</f>
        <v>20</v>
      </c>
      <c r="T30" s="91">
        <f t="shared" si="44"/>
        <v>20</v>
      </c>
      <c r="U30" s="91">
        <f t="shared" si="44"/>
        <v>20</v>
      </c>
      <c r="V30" s="91">
        <f t="shared" si="44"/>
        <v>20</v>
      </c>
      <c r="W30" s="91">
        <f t="shared" si="44"/>
        <v>20</v>
      </c>
      <c r="X30" s="91">
        <f t="shared" si="44"/>
        <v>20</v>
      </c>
      <c r="Y30" s="91">
        <f t="shared" si="44"/>
        <v>20</v>
      </c>
      <c r="Z30" s="91">
        <f t="shared" si="44"/>
        <v>20</v>
      </c>
      <c r="AA30" s="91">
        <f t="shared" si="44"/>
        <v>20</v>
      </c>
      <c r="AB30" s="91">
        <f t="shared" ref="AB30:AC30" si="45">AB41*4</f>
        <v>20</v>
      </c>
      <c r="AC30" s="91">
        <f t="shared" si="45"/>
        <v>20</v>
      </c>
      <c r="AD30" s="92">
        <f>AD41*4</f>
        <v>20</v>
      </c>
      <c r="AE30" s="79"/>
      <c r="AF30" s="79"/>
      <c r="AH30" s="121">
        <f>4*5</f>
        <v>20</v>
      </c>
      <c r="AI30">
        <f>4*5*1.25</f>
        <v>25</v>
      </c>
    </row>
    <row r="31" spans="1:35" ht="30" customHeight="1">
      <c r="A31" s="442"/>
      <c r="B31" s="346"/>
      <c r="C31" s="347"/>
      <c r="D31" s="348" t="s">
        <v>98</v>
      </c>
      <c r="E31" s="349"/>
      <c r="F31" s="311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3"/>
      <c r="S31" s="311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4"/>
      <c r="AE31" s="332" t="s">
        <v>208</v>
      </c>
      <c r="AF31" s="79"/>
    </row>
    <row r="32" spans="1:35" ht="30" customHeight="1">
      <c r="A32" s="442"/>
      <c r="B32" s="116"/>
      <c r="C32" s="115"/>
      <c r="D32" s="348" t="s">
        <v>99</v>
      </c>
      <c r="E32" s="349"/>
      <c r="F32" s="311"/>
      <c r="G32" s="312"/>
      <c r="H32" s="312">
        <v>1</v>
      </c>
      <c r="I32" s="312">
        <v>1</v>
      </c>
      <c r="J32" s="312">
        <v>1</v>
      </c>
      <c r="K32" s="312">
        <v>1</v>
      </c>
      <c r="L32" s="312">
        <v>1</v>
      </c>
      <c r="M32" s="312">
        <v>1</v>
      </c>
      <c r="N32" s="312">
        <v>1</v>
      </c>
      <c r="O32" s="312">
        <v>1</v>
      </c>
      <c r="P32" s="312">
        <v>1</v>
      </c>
      <c r="Q32" s="312">
        <v>1</v>
      </c>
      <c r="R32" s="313">
        <v>1</v>
      </c>
      <c r="S32" s="311">
        <v>1</v>
      </c>
      <c r="T32" s="312">
        <v>1</v>
      </c>
      <c r="U32" s="312">
        <v>1</v>
      </c>
      <c r="V32" s="312">
        <v>1</v>
      </c>
      <c r="W32" s="312">
        <v>1</v>
      </c>
      <c r="X32" s="312">
        <v>1</v>
      </c>
      <c r="Y32" s="312">
        <v>1</v>
      </c>
      <c r="Z32" s="312">
        <v>1</v>
      </c>
      <c r="AA32" s="312">
        <v>1</v>
      </c>
      <c r="AB32" s="312">
        <v>1</v>
      </c>
      <c r="AC32" s="312">
        <v>1</v>
      </c>
      <c r="AD32" s="314">
        <v>1</v>
      </c>
      <c r="AE32" s="332"/>
      <c r="AF32" s="79"/>
    </row>
    <row r="33" spans="1:35" ht="30" customHeight="1">
      <c r="A33" s="442"/>
      <c r="B33" s="116"/>
      <c r="C33" s="115"/>
      <c r="D33" s="348" t="s">
        <v>175</v>
      </c>
      <c r="E33" s="349"/>
      <c r="F33" s="311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3"/>
      <c r="S33" s="311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4"/>
      <c r="AE33" s="332"/>
      <c r="AF33" s="79"/>
    </row>
    <row r="34" spans="1:35" ht="30" customHeight="1">
      <c r="A34" s="442"/>
      <c r="B34" s="116"/>
      <c r="C34" s="115"/>
      <c r="D34" s="348" t="s">
        <v>176</v>
      </c>
      <c r="E34" s="349"/>
      <c r="F34" s="311"/>
      <c r="G34" s="312"/>
      <c r="H34" s="312"/>
      <c r="I34" s="312">
        <v>2</v>
      </c>
      <c r="J34" s="312">
        <v>2</v>
      </c>
      <c r="K34" s="312">
        <v>2</v>
      </c>
      <c r="L34" s="312">
        <v>2</v>
      </c>
      <c r="M34" s="312">
        <v>2</v>
      </c>
      <c r="N34" s="312">
        <v>2</v>
      </c>
      <c r="O34" s="312">
        <v>2</v>
      </c>
      <c r="P34" s="312">
        <v>2</v>
      </c>
      <c r="Q34" s="312">
        <v>2</v>
      </c>
      <c r="R34" s="313">
        <v>2</v>
      </c>
      <c r="S34" s="311">
        <v>2</v>
      </c>
      <c r="T34" s="312">
        <v>2</v>
      </c>
      <c r="U34" s="312">
        <v>2</v>
      </c>
      <c r="V34" s="312">
        <v>2</v>
      </c>
      <c r="W34" s="312">
        <v>2</v>
      </c>
      <c r="X34" s="312">
        <v>2</v>
      </c>
      <c r="Y34" s="312">
        <v>2</v>
      </c>
      <c r="Z34" s="312">
        <v>2</v>
      </c>
      <c r="AA34" s="312">
        <v>2</v>
      </c>
      <c r="AB34" s="312">
        <v>2</v>
      </c>
      <c r="AC34" s="312">
        <v>2</v>
      </c>
      <c r="AD34" s="314">
        <v>2</v>
      </c>
      <c r="AE34" s="332"/>
      <c r="AF34" s="79"/>
    </row>
    <row r="35" spans="1:35" ht="30" customHeight="1">
      <c r="A35" s="442"/>
      <c r="B35" s="116"/>
      <c r="C35" s="115"/>
      <c r="D35" s="343" t="s">
        <v>177</v>
      </c>
      <c r="E35" s="344"/>
      <c r="F35" s="311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3"/>
      <c r="S35" s="311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314"/>
      <c r="AE35" s="332"/>
      <c r="AF35" s="79"/>
    </row>
    <row r="36" spans="1:35" ht="30" customHeight="1">
      <c r="A36" s="442"/>
      <c r="B36" s="116"/>
      <c r="C36" s="115"/>
      <c r="D36" s="343" t="s">
        <v>178</v>
      </c>
      <c r="E36" s="344"/>
      <c r="F36" s="311"/>
      <c r="G36" s="312">
        <v>1</v>
      </c>
      <c r="H36" s="312">
        <v>1</v>
      </c>
      <c r="I36" s="312">
        <v>2</v>
      </c>
      <c r="J36" s="312">
        <v>3</v>
      </c>
      <c r="K36" s="312">
        <v>4</v>
      </c>
      <c r="L36" s="312">
        <v>4</v>
      </c>
      <c r="M36" s="312">
        <v>4</v>
      </c>
      <c r="N36" s="312">
        <v>4</v>
      </c>
      <c r="O36" s="312">
        <v>4</v>
      </c>
      <c r="P36" s="312">
        <v>4</v>
      </c>
      <c r="Q36" s="312">
        <v>4</v>
      </c>
      <c r="R36" s="313">
        <v>4</v>
      </c>
      <c r="S36" s="311">
        <v>4</v>
      </c>
      <c r="T36" s="312">
        <v>4</v>
      </c>
      <c r="U36" s="312">
        <v>4</v>
      </c>
      <c r="V36" s="312">
        <v>4</v>
      </c>
      <c r="W36" s="312">
        <v>4</v>
      </c>
      <c r="X36" s="312">
        <v>4</v>
      </c>
      <c r="Y36" s="312">
        <v>4</v>
      </c>
      <c r="Z36" s="312">
        <v>4</v>
      </c>
      <c r="AA36" s="312">
        <v>4</v>
      </c>
      <c r="AB36" s="312">
        <v>4</v>
      </c>
      <c r="AC36" s="312">
        <v>4</v>
      </c>
      <c r="AD36" s="314">
        <v>4</v>
      </c>
      <c r="AE36" s="332"/>
      <c r="AF36" s="79"/>
    </row>
    <row r="37" spans="1:35" ht="30" customHeight="1">
      <c r="A37" s="442"/>
      <c r="B37" s="346"/>
      <c r="C37" s="347"/>
      <c r="D37" s="343" t="s">
        <v>179</v>
      </c>
      <c r="E37" s="344"/>
      <c r="F37" s="311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3"/>
      <c r="S37" s="311"/>
      <c r="T37" s="312"/>
      <c r="U37" s="312"/>
      <c r="V37" s="312"/>
      <c r="W37" s="312"/>
      <c r="X37" s="312"/>
      <c r="Y37" s="312"/>
      <c r="Z37" s="312"/>
      <c r="AA37" s="312"/>
      <c r="AB37" s="312"/>
      <c r="AC37" s="312"/>
      <c r="AD37" s="314"/>
      <c r="AE37" s="332"/>
      <c r="AF37" s="79"/>
    </row>
    <row r="38" spans="1:35" ht="30" customHeight="1">
      <c r="A38" s="442"/>
      <c r="B38" s="116"/>
      <c r="C38" s="115"/>
      <c r="D38" s="343" t="s">
        <v>180</v>
      </c>
      <c r="E38" s="344"/>
      <c r="F38" s="311"/>
      <c r="G38" s="312">
        <v>1</v>
      </c>
      <c r="H38" s="312">
        <v>1</v>
      </c>
      <c r="I38" s="312">
        <v>1</v>
      </c>
      <c r="J38" s="312">
        <v>2</v>
      </c>
      <c r="K38" s="312">
        <v>2</v>
      </c>
      <c r="L38" s="312">
        <v>2</v>
      </c>
      <c r="M38" s="312">
        <v>2</v>
      </c>
      <c r="N38" s="312">
        <v>2</v>
      </c>
      <c r="O38" s="312">
        <v>2</v>
      </c>
      <c r="P38" s="312">
        <v>2</v>
      </c>
      <c r="Q38" s="312">
        <v>2</v>
      </c>
      <c r="R38" s="313">
        <v>2</v>
      </c>
      <c r="S38" s="311">
        <v>2</v>
      </c>
      <c r="T38" s="312">
        <v>2</v>
      </c>
      <c r="U38" s="312">
        <v>2</v>
      </c>
      <c r="V38" s="312">
        <v>2</v>
      </c>
      <c r="W38" s="312">
        <v>2</v>
      </c>
      <c r="X38" s="312">
        <v>2</v>
      </c>
      <c r="Y38" s="312">
        <v>2</v>
      </c>
      <c r="Z38" s="312">
        <v>2</v>
      </c>
      <c r="AA38" s="312">
        <v>2</v>
      </c>
      <c r="AB38" s="312">
        <v>2</v>
      </c>
      <c r="AC38" s="312">
        <v>2</v>
      </c>
      <c r="AD38" s="314">
        <v>2</v>
      </c>
      <c r="AE38" s="332"/>
      <c r="AF38" s="79"/>
    </row>
    <row r="39" spans="1:35" ht="30" customHeight="1">
      <c r="A39" s="442"/>
      <c r="B39" s="116"/>
      <c r="C39" s="115"/>
      <c r="D39" s="343" t="s">
        <v>181</v>
      </c>
      <c r="E39" s="344"/>
      <c r="F39" s="311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3"/>
      <c r="S39" s="311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4"/>
      <c r="AE39" s="332"/>
      <c r="AF39" s="79"/>
    </row>
    <row r="40" spans="1:35" ht="30" customHeight="1">
      <c r="A40" s="442"/>
      <c r="B40" s="117"/>
      <c r="C40" s="125"/>
      <c r="D40" s="343" t="s">
        <v>182</v>
      </c>
      <c r="E40" s="344"/>
      <c r="F40" s="311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3"/>
      <c r="S40" s="311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4"/>
      <c r="AE40" s="332"/>
      <c r="AF40" s="79"/>
    </row>
    <row r="41" spans="1:35" ht="30" customHeight="1" thickBot="1">
      <c r="A41" s="442"/>
      <c r="B41" s="355"/>
      <c r="C41" s="356"/>
      <c r="D41" s="357" t="s">
        <v>69</v>
      </c>
      <c r="E41" s="358"/>
      <c r="F41" s="269"/>
      <c r="G41" s="126">
        <v>1</v>
      </c>
      <c r="H41" s="126">
        <v>2</v>
      </c>
      <c r="I41" s="126">
        <v>3</v>
      </c>
      <c r="J41" s="126">
        <v>4</v>
      </c>
      <c r="K41" s="126">
        <v>5</v>
      </c>
      <c r="L41" s="126">
        <v>5</v>
      </c>
      <c r="M41" s="126">
        <v>5</v>
      </c>
      <c r="N41" s="126">
        <v>5</v>
      </c>
      <c r="O41" s="126">
        <v>5</v>
      </c>
      <c r="P41" s="126">
        <v>5</v>
      </c>
      <c r="Q41" s="126">
        <v>5</v>
      </c>
      <c r="R41" s="273">
        <v>5</v>
      </c>
      <c r="S41" s="273">
        <v>5</v>
      </c>
      <c r="T41" s="273">
        <v>5</v>
      </c>
      <c r="U41" s="273">
        <v>5</v>
      </c>
      <c r="V41" s="273">
        <v>5</v>
      </c>
      <c r="W41" s="126">
        <v>5</v>
      </c>
      <c r="X41" s="126">
        <v>5</v>
      </c>
      <c r="Y41" s="126">
        <v>5</v>
      </c>
      <c r="Z41" s="126">
        <v>5</v>
      </c>
      <c r="AA41" s="126">
        <v>5</v>
      </c>
      <c r="AB41" s="126">
        <v>5</v>
      </c>
      <c r="AC41" s="126">
        <v>5</v>
      </c>
      <c r="AD41" s="127">
        <v>5</v>
      </c>
      <c r="AE41" s="79"/>
      <c r="AF41" s="79"/>
    </row>
    <row r="42" spans="1:35" ht="30" customHeight="1">
      <c r="A42" s="442"/>
      <c r="B42" s="444" t="s">
        <v>75</v>
      </c>
      <c r="C42" s="445"/>
      <c r="D42" s="440" t="s">
        <v>174</v>
      </c>
      <c r="E42" s="447"/>
      <c r="F42" s="265"/>
      <c r="G42" s="113">
        <f>G45*22+G47*18+G49*13+G51*8+G53*4</f>
        <v>0</v>
      </c>
      <c r="H42" s="113">
        <f t="shared" ref="H42:I42" si="46">H45*22+H47*18+H49*13+H51*8+H54*4</f>
        <v>0</v>
      </c>
      <c r="I42" s="113">
        <f t="shared" si="46"/>
        <v>0</v>
      </c>
      <c r="J42" s="113">
        <f>J45*22+J47*18+J49*13+J51*8+J54*4</f>
        <v>0</v>
      </c>
      <c r="K42" s="113">
        <f t="shared" ref="K42:Q42" si="47">K45*22+K47*18+K49*13+K51*8+K54*4</f>
        <v>0</v>
      </c>
      <c r="L42" s="113">
        <f t="shared" si="47"/>
        <v>0</v>
      </c>
      <c r="M42" s="113">
        <f t="shared" si="47"/>
        <v>0</v>
      </c>
      <c r="N42" s="113">
        <f t="shared" si="47"/>
        <v>0</v>
      </c>
      <c r="O42" s="113">
        <f t="shared" si="47"/>
        <v>0</v>
      </c>
      <c r="P42" s="113">
        <f t="shared" si="47"/>
        <v>0</v>
      </c>
      <c r="Q42" s="113">
        <f t="shared" si="47"/>
        <v>0</v>
      </c>
      <c r="R42" s="270">
        <f>R45*22+R47*18+R49*13+R51*8+R54*4</f>
        <v>0</v>
      </c>
      <c r="S42" s="265">
        <f>S45*22+S47*18+S49*13+S51*8+S53*4</f>
        <v>0</v>
      </c>
      <c r="T42" s="113">
        <f t="shared" ref="T42:U42" si="48">T45*22+T47*18+T49*13+T51*8+T54*4</f>
        <v>0</v>
      </c>
      <c r="U42" s="113">
        <f t="shared" si="48"/>
        <v>0</v>
      </c>
      <c r="V42" s="113">
        <f>V45*22+V47*18+V49*13+V51*8+V54*4</f>
        <v>0</v>
      </c>
      <c r="W42" s="113">
        <f t="shared" ref="W42:AC42" si="49">W45*22+W47*18+W49*13+W51*8+W54*4</f>
        <v>0</v>
      </c>
      <c r="X42" s="113">
        <f t="shared" si="49"/>
        <v>0</v>
      </c>
      <c r="Y42" s="113">
        <f t="shared" si="49"/>
        <v>0</v>
      </c>
      <c r="Z42" s="113">
        <f t="shared" si="49"/>
        <v>0</v>
      </c>
      <c r="AA42" s="113">
        <f t="shared" si="49"/>
        <v>0</v>
      </c>
      <c r="AB42" s="113">
        <f t="shared" si="49"/>
        <v>0</v>
      </c>
      <c r="AC42" s="113">
        <f t="shared" si="49"/>
        <v>0</v>
      </c>
      <c r="AD42" s="114">
        <f>AD45*22+AD47*18+AD49*13+AD51*8+AD54*4</f>
        <v>0</v>
      </c>
      <c r="AE42" s="79"/>
      <c r="AF42" s="79"/>
      <c r="AH42">
        <f>22*5</f>
        <v>110</v>
      </c>
      <c r="AI42">
        <f>22*5*1.25</f>
        <v>137.5</v>
      </c>
    </row>
    <row r="43" spans="1:35" ht="30" customHeight="1">
      <c r="A43" s="442"/>
      <c r="B43" s="116"/>
      <c r="C43" s="115"/>
      <c r="D43" s="424" t="s">
        <v>173</v>
      </c>
      <c r="E43" s="425"/>
      <c r="F43" s="266"/>
      <c r="G43" s="211">
        <f>G46*22+G48*18+G50*13+G52*8+G54*4</f>
        <v>21</v>
      </c>
      <c r="H43" s="211">
        <f t="shared" ref="H43:R43" si="50">H46*22+H48*18+H50*13+H52*8+H54*4</f>
        <v>43</v>
      </c>
      <c r="I43" s="211">
        <f t="shared" si="50"/>
        <v>92</v>
      </c>
      <c r="J43" s="211">
        <f t="shared" si="50"/>
        <v>113</v>
      </c>
      <c r="K43" s="211">
        <f t="shared" si="50"/>
        <v>126</v>
      </c>
      <c r="L43" s="211">
        <f t="shared" si="50"/>
        <v>126</v>
      </c>
      <c r="M43" s="211">
        <f t="shared" si="50"/>
        <v>126</v>
      </c>
      <c r="N43" s="211">
        <f t="shared" si="50"/>
        <v>126</v>
      </c>
      <c r="O43" s="211">
        <f t="shared" si="50"/>
        <v>126</v>
      </c>
      <c r="P43" s="211">
        <f t="shared" si="50"/>
        <v>126</v>
      </c>
      <c r="Q43" s="211">
        <f t="shared" si="50"/>
        <v>126</v>
      </c>
      <c r="R43" s="271">
        <f t="shared" si="50"/>
        <v>126</v>
      </c>
      <c r="S43" s="266">
        <f t="shared" ref="S43:AC43" si="51">S46*22+S48*18+S50*13+S52*8+S54*4</f>
        <v>126</v>
      </c>
      <c r="T43" s="211">
        <f t="shared" si="51"/>
        <v>126</v>
      </c>
      <c r="U43" s="211">
        <f t="shared" si="51"/>
        <v>126</v>
      </c>
      <c r="V43" s="211">
        <f t="shared" si="51"/>
        <v>126</v>
      </c>
      <c r="W43" s="211">
        <f t="shared" si="51"/>
        <v>126</v>
      </c>
      <c r="X43" s="211">
        <f t="shared" si="51"/>
        <v>126</v>
      </c>
      <c r="Y43" s="211">
        <f t="shared" si="51"/>
        <v>126</v>
      </c>
      <c r="Z43" s="211">
        <f t="shared" si="51"/>
        <v>126</v>
      </c>
      <c r="AA43" s="211">
        <f t="shared" si="51"/>
        <v>126</v>
      </c>
      <c r="AB43" s="211">
        <f t="shared" si="51"/>
        <v>126</v>
      </c>
      <c r="AC43" s="211">
        <f t="shared" si="51"/>
        <v>126</v>
      </c>
      <c r="AD43" s="212">
        <f t="shared" ref="AD43" si="52">AD46*22+AD48*18+AD50*13+AD52*8+AD54*4</f>
        <v>126</v>
      </c>
      <c r="AE43" s="79"/>
      <c r="AF43" s="79"/>
    </row>
    <row r="44" spans="1:35" ht="30" customHeight="1">
      <c r="A44" s="442"/>
      <c r="B44" s="346"/>
      <c r="C44" s="347"/>
      <c r="D44" s="448" t="s">
        <v>68</v>
      </c>
      <c r="E44" s="449"/>
      <c r="F44" s="267"/>
      <c r="G44" s="91">
        <f>G55*4</f>
        <v>4</v>
      </c>
      <c r="H44" s="91">
        <f t="shared" ref="H44:Q44" si="53">H55*4</f>
        <v>8</v>
      </c>
      <c r="I44" s="91">
        <f t="shared" si="53"/>
        <v>12</v>
      </c>
      <c r="J44" s="91">
        <f t="shared" si="53"/>
        <v>16</v>
      </c>
      <c r="K44" s="91">
        <f t="shared" si="53"/>
        <v>20</v>
      </c>
      <c r="L44" s="91">
        <f t="shared" si="53"/>
        <v>20</v>
      </c>
      <c r="M44" s="91">
        <f t="shared" si="53"/>
        <v>20</v>
      </c>
      <c r="N44" s="91">
        <f t="shared" si="53"/>
        <v>20</v>
      </c>
      <c r="O44" s="91">
        <f t="shared" si="53"/>
        <v>20</v>
      </c>
      <c r="P44" s="91">
        <f t="shared" si="53"/>
        <v>20</v>
      </c>
      <c r="Q44" s="91">
        <f t="shared" si="53"/>
        <v>20</v>
      </c>
      <c r="R44" s="272">
        <f>R55*4</f>
        <v>20</v>
      </c>
      <c r="S44" s="267">
        <f t="shared" ref="S44:AC44" si="54">S55*4</f>
        <v>20</v>
      </c>
      <c r="T44" s="91">
        <f t="shared" si="54"/>
        <v>20</v>
      </c>
      <c r="U44" s="91">
        <f t="shared" si="54"/>
        <v>20</v>
      </c>
      <c r="V44" s="91">
        <f t="shared" si="54"/>
        <v>20</v>
      </c>
      <c r="W44" s="91">
        <f t="shared" si="54"/>
        <v>20</v>
      </c>
      <c r="X44" s="91">
        <f t="shared" si="54"/>
        <v>20</v>
      </c>
      <c r="Y44" s="91">
        <f t="shared" si="54"/>
        <v>20</v>
      </c>
      <c r="Z44" s="91">
        <f t="shared" si="54"/>
        <v>20</v>
      </c>
      <c r="AA44" s="91">
        <f t="shared" si="54"/>
        <v>20</v>
      </c>
      <c r="AB44" s="91">
        <f t="shared" si="54"/>
        <v>20</v>
      </c>
      <c r="AC44" s="91">
        <f t="shared" si="54"/>
        <v>20</v>
      </c>
      <c r="AD44" s="92">
        <f>AD55*4</f>
        <v>20</v>
      </c>
      <c r="AE44" s="79"/>
      <c r="AF44" s="79"/>
      <c r="AH44" s="121">
        <f>4*5</f>
        <v>20</v>
      </c>
      <c r="AI44">
        <f>4*5*1.25</f>
        <v>25</v>
      </c>
    </row>
    <row r="45" spans="1:35" ht="30" customHeight="1">
      <c r="A45" s="442"/>
      <c r="B45" s="346"/>
      <c r="C45" s="347"/>
      <c r="D45" s="348" t="s">
        <v>98</v>
      </c>
      <c r="E45" s="349"/>
      <c r="F45" s="311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3"/>
      <c r="S45" s="311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4"/>
      <c r="AE45" s="332" t="s">
        <v>208</v>
      </c>
      <c r="AF45" s="79"/>
    </row>
    <row r="46" spans="1:35" ht="30" customHeight="1">
      <c r="A46" s="442"/>
      <c r="B46" s="116"/>
      <c r="C46" s="115"/>
      <c r="D46" s="348" t="s">
        <v>99</v>
      </c>
      <c r="E46" s="349"/>
      <c r="F46" s="311"/>
      <c r="G46" s="312"/>
      <c r="H46" s="312">
        <v>1</v>
      </c>
      <c r="I46" s="312">
        <v>1</v>
      </c>
      <c r="J46" s="312">
        <v>1</v>
      </c>
      <c r="K46" s="312">
        <v>1</v>
      </c>
      <c r="L46" s="312">
        <v>1</v>
      </c>
      <c r="M46" s="312">
        <v>1</v>
      </c>
      <c r="N46" s="312">
        <v>1</v>
      </c>
      <c r="O46" s="312">
        <v>1</v>
      </c>
      <c r="P46" s="312">
        <v>1</v>
      </c>
      <c r="Q46" s="312">
        <v>1</v>
      </c>
      <c r="R46" s="313">
        <v>1</v>
      </c>
      <c r="S46" s="311">
        <v>1</v>
      </c>
      <c r="T46" s="312">
        <v>1</v>
      </c>
      <c r="U46" s="312">
        <v>1</v>
      </c>
      <c r="V46" s="312">
        <v>1</v>
      </c>
      <c r="W46" s="312">
        <v>1</v>
      </c>
      <c r="X46" s="312">
        <v>1</v>
      </c>
      <c r="Y46" s="312">
        <v>1</v>
      </c>
      <c r="Z46" s="312">
        <v>1</v>
      </c>
      <c r="AA46" s="312">
        <v>1</v>
      </c>
      <c r="AB46" s="312">
        <v>1</v>
      </c>
      <c r="AC46" s="312">
        <v>1</v>
      </c>
      <c r="AD46" s="314">
        <v>1</v>
      </c>
      <c r="AE46" s="332"/>
      <c r="AF46" s="79"/>
    </row>
    <row r="47" spans="1:35" ht="30" customHeight="1">
      <c r="A47" s="442"/>
      <c r="B47" s="116"/>
      <c r="C47" s="115"/>
      <c r="D47" s="348" t="s">
        <v>175</v>
      </c>
      <c r="E47" s="349"/>
      <c r="F47" s="311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3"/>
      <c r="S47" s="311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4"/>
      <c r="AE47" s="332"/>
      <c r="AF47" s="79"/>
    </row>
    <row r="48" spans="1:35" ht="30" customHeight="1">
      <c r="A48" s="442"/>
      <c r="B48" s="116"/>
      <c r="C48" s="115"/>
      <c r="D48" s="348" t="s">
        <v>176</v>
      </c>
      <c r="E48" s="349"/>
      <c r="F48" s="311"/>
      <c r="G48" s="312"/>
      <c r="H48" s="312"/>
      <c r="I48" s="312">
        <v>2</v>
      </c>
      <c r="J48" s="312">
        <v>2</v>
      </c>
      <c r="K48" s="312">
        <v>2</v>
      </c>
      <c r="L48" s="312">
        <v>2</v>
      </c>
      <c r="M48" s="312">
        <v>2</v>
      </c>
      <c r="N48" s="312">
        <v>2</v>
      </c>
      <c r="O48" s="312">
        <v>2</v>
      </c>
      <c r="P48" s="312">
        <v>2</v>
      </c>
      <c r="Q48" s="312">
        <v>2</v>
      </c>
      <c r="R48" s="313">
        <v>2</v>
      </c>
      <c r="S48" s="311">
        <v>2</v>
      </c>
      <c r="T48" s="312">
        <v>2</v>
      </c>
      <c r="U48" s="312">
        <v>2</v>
      </c>
      <c r="V48" s="312">
        <v>2</v>
      </c>
      <c r="W48" s="312">
        <v>2</v>
      </c>
      <c r="X48" s="312">
        <v>2</v>
      </c>
      <c r="Y48" s="312">
        <v>2</v>
      </c>
      <c r="Z48" s="312">
        <v>2</v>
      </c>
      <c r="AA48" s="312">
        <v>2</v>
      </c>
      <c r="AB48" s="312">
        <v>2</v>
      </c>
      <c r="AC48" s="312">
        <v>2</v>
      </c>
      <c r="AD48" s="314">
        <v>2</v>
      </c>
      <c r="AE48" s="332"/>
      <c r="AF48" s="79"/>
    </row>
    <row r="49" spans="1:33" ht="30" customHeight="1">
      <c r="A49" s="442"/>
      <c r="B49" s="116"/>
      <c r="C49" s="115"/>
      <c r="D49" s="343" t="s">
        <v>177</v>
      </c>
      <c r="E49" s="344"/>
      <c r="F49" s="311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3"/>
      <c r="S49" s="311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4"/>
      <c r="AE49" s="332"/>
      <c r="AF49" s="79"/>
    </row>
    <row r="50" spans="1:33" ht="30" customHeight="1">
      <c r="A50" s="442"/>
      <c r="B50" s="116"/>
      <c r="C50" s="115"/>
      <c r="D50" s="343" t="s">
        <v>178</v>
      </c>
      <c r="E50" s="344"/>
      <c r="F50" s="311"/>
      <c r="G50" s="312">
        <v>1</v>
      </c>
      <c r="H50" s="312">
        <v>1</v>
      </c>
      <c r="I50" s="312">
        <v>2</v>
      </c>
      <c r="J50" s="312">
        <v>3</v>
      </c>
      <c r="K50" s="312">
        <v>4</v>
      </c>
      <c r="L50" s="312">
        <v>4</v>
      </c>
      <c r="M50" s="312">
        <v>4</v>
      </c>
      <c r="N50" s="312">
        <v>4</v>
      </c>
      <c r="O50" s="312">
        <v>4</v>
      </c>
      <c r="P50" s="312">
        <v>4</v>
      </c>
      <c r="Q50" s="312">
        <v>4</v>
      </c>
      <c r="R50" s="313">
        <v>4</v>
      </c>
      <c r="S50" s="311">
        <v>4</v>
      </c>
      <c r="T50" s="312">
        <v>4</v>
      </c>
      <c r="U50" s="312">
        <v>4</v>
      </c>
      <c r="V50" s="312">
        <v>4</v>
      </c>
      <c r="W50" s="312">
        <v>4</v>
      </c>
      <c r="X50" s="312">
        <v>4</v>
      </c>
      <c r="Y50" s="312">
        <v>4</v>
      </c>
      <c r="Z50" s="312">
        <v>4</v>
      </c>
      <c r="AA50" s="312">
        <v>4</v>
      </c>
      <c r="AB50" s="312">
        <v>4</v>
      </c>
      <c r="AC50" s="312">
        <v>4</v>
      </c>
      <c r="AD50" s="314">
        <v>4</v>
      </c>
      <c r="AE50" s="332"/>
      <c r="AF50" s="79"/>
    </row>
    <row r="51" spans="1:33" ht="30" customHeight="1">
      <c r="A51" s="442"/>
      <c r="B51" s="346"/>
      <c r="C51" s="347"/>
      <c r="D51" s="343" t="s">
        <v>179</v>
      </c>
      <c r="E51" s="344"/>
      <c r="F51" s="311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3"/>
      <c r="S51" s="311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4"/>
      <c r="AE51" s="332"/>
      <c r="AF51" s="79"/>
    </row>
    <row r="52" spans="1:33" ht="30" customHeight="1">
      <c r="A52" s="442"/>
      <c r="B52" s="116"/>
      <c r="C52" s="115"/>
      <c r="D52" s="343" t="s">
        <v>180</v>
      </c>
      <c r="E52" s="344"/>
      <c r="F52" s="311"/>
      <c r="G52" s="312">
        <v>1</v>
      </c>
      <c r="H52" s="312">
        <v>1</v>
      </c>
      <c r="I52" s="312">
        <v>1</v>
      </c>
      <c r="J52" s="312">
        <v>2</v>
      </c>
      <c r="K52" s="312">
        <v>2</v>
      </c>
      <c r="L52" s="312">
        <v>2</v>
      </c>
      <c r="M52" s="312">
        <v>2</v>
      </c>
      <c r="N52" s="312">
        <v>2</v>
      </c>
      <c r="O52" s="312">
        <v>2</v>
      </c>
      <c r="P52" s="312">
        <v>2</v>
      </c>
      <c r="Q52" s="312">
        <v>2</v>
      </c>
      <c r="R52" s="313">
        <v>2</v>
      </c>
      <c r="S52" s="311">
        <v>2</v>
      </c>
      <c r="T52" s="312">
        <v>2</v>
      </c>
      <c r="U52" s="312">
        <v>2</v>
      </c>
      <c r="V52" s="312">
        <v>2</v>
      </c>
      <c r="W52" s="312">
        <v>2</v>
      </c>
      <c r="X52" s="312">
        <v>2</v>
      </c>
      <c r="Y52" s="312">
        <v>2</v>
      </c>
      <c r="Z52" s="312">
        <v>2</v>
      </c>
      <c r="AA52" s="312">
        <v>2</v>
      </c>
      <c r="AB52" s="312">
        <v>2</v>
      </c>
      <c r="AC52" s="312">
        <v>2</v>
      </c>
      <c r="AD52" s="314">
        <v>2</v>
      </c>
      <c r="AE52" s="332"/>
      <c r="AF52" s="79"/>
    </row>
    <row r="53" spans="1:33" ht="30" customHeight="1">
      <c r="A53" s="442"/>
      <c r="B53" s="116"/>
      <c r="C53" s="115"/>
      <c r="D53" s="343" t="s">
        <v>181</v>
      </c>
      <c r="E53" s="344"/>
      <c r="F53" s="311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3"/>
      <c r="S53" s="311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14"/>
      <c r="AE53" s="332"/>
      <c r="AF53" s="79"/>
    </row>
    <row r="54" spans="1:33" ht="30" customHeight="1">
      <c r="A54" s="442"/>
      <c r="B54" s="116"/>
      <c r="C54" s="199"/>
      <c r="D54" s="343" t="s">
        <v>182</v>
      </c>
      <c r="E54" s="344"/>
      <c r="F54" s="311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3"/>
      <c r="S54" s="311"/>
      <c r="T54" s="312"/>
      <c r="U54" s="312"/>
      <c r="V54" s="312"/>
      <c r="W54" s="312"/>
      <c r="X54" s="312"/>
      <c r="Y54" s="312"/>
      <c r="Z54" s="312"/>
      <c r="AA54" s="312"/>
      <c r="AB54" s="312"/>
      <c r="AC54" s="312"/>
      <c r="AD54" s="314"/>
      <c r="AE54" s="332"/>
      <c r="AF54" s="79"/>
    </row>
    <row r="55" spans="1:33" ht="30" customHeight="1" thickBot="1">
      <c r="A55" s="443"/>
      <c r="B55" s="355"/>
      <c r="C55" s="356"/>
      <c r="D55" s="357" t="s">
        <v>69</v>
      </c>
      <c r="E55" s="358"/>
      <c r="F55" s="269"/>
      <c r="G55" s="126">
        <v>1</v>
      </c>
      <c r="H55" s="126">
        <v>2</v>
      </c>
      <c r="I55" s="126">
        <v>3</v>
      </c>
      <c r="J55" s="126">
        <v>4</v>
      </c>
      <c r="K55" s="126">
        <v>5</v>
      </c>
      <c r="L55" s="126">
        <v>5</v>
      </c>
      <c r="M55" s="126">
        <v>5</v>
      </c>
      <c r="N55" s="126">
        <v>5</v>
      </c>
      <c r="O55" s="126">
        <v>5</v>
      </c>
      <c r="P55" s="126">
        <v>5</v>
      </c>
      <c r="Q55" s="126">
        <v>5</v>
      </c>
      <c r="R55" s="273">
        <v>5</v>
      </c>
      <c r="S55" s="269">
        <v>5</v>
      </c>
      <c r="T55" s="126">
        <v>5</v>
      </c>
      <c r="U55" s="126">
        <v>5</v>
      </c>
      <c r="V55" s="126">
        <v>5</v>
      </c>
      <c r="W55" s="126">
        <v>5</v>
      </c>
      <c r="X55" s="126">
        <v>5</v>
      </c>
      <c r="Y55" s="126">
        <v>5</v>
      </c>
      <c r="Z55" s="126">
        <v>5</v>
      </c>
      <c r="AA55" s="126">
        <v>5</v>
      </c>
      <c r="AB55" s="126">
        <v>5</v>
      </c>
      <c r="AC55" s="126">
        <v>5</v>
      </c>
      <c r="AD55" s="127">
        <v>5</v>
      </c>
      <c r="AE55" s="79"/>
      <c r="AF55" s="79"/>
    </row>
    <row r="56" spans="1:33" ht="30" customHeight="1" thickBot="1">
      <c r="A56" s="71"/>
      <c r="B56" s="71"/>
      <c r="C56" s="71"/>
      <c r="D56" s="71"/>
      <c r="E56" s="71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/>
    </row>
    <row r="57" spans="1:33" ht="30" customHeight="1" thickBot="1">
      <c r="A57" s="338" t="s">
        <v>77</v>
      </c>
      <c r="B57" s="339"/>
      <c r="C57" s="339"/>
      <c r="D57" s="339"/>
      <c r="E57" s="339"/>
      <c r="F57" s="129"/>
      <c r="G57" s="130">
        <f t="shared" ref="G57:AD57" si="55">SUM(G59,G75)</f>
        <v>563318.57280000008</v>
      </c>
      <c r="H57" s="130">
        <f t="shared" si="55"/>
        <v>1150258.2033600002</v>
      </c>
      <c r="I57" s="130">
        <f t="shared" si="55"/>
        <v>2326591.6934400001</v>
      </c>
      <c r="J57" s="130">
        <f t="shared" si="55"/>
        <v>3378191.3524799999</v>
      </c>
      <c r="K57" s="130">
        <f t="shared" si="55"/>
        <v>3831724.8547200006</v>
      </c>
      <c r="L57" s="130">
        <f t="shared" si="55"/>
        <v>3831724.8547200006</v>
      </c>
      <c r="M57" s="130">
        <f t="shared" si="55"/>
        <v>3831724.8547200006</v>
      </c>
      <c r="N57" s="130">
        <f t="shared" si="55"/>
        <v>3831724.8547200006</v>
      </c>
      <c r="O57" s="130">
        <f t="shared" si="55"/>
        <v>3831724.8547200006</v>
      </c>
      <c r="P57" s="130">
        <f t="shared" si="55"/>
        <v>4278111.8889600001</v>
      </c>
      <c r="Q57" s="130">
        <f t="shared" si="55"/>
        <v>4278111.8889600001</v>
      </c>
      <c r="R57" s="130">
        <f t="shared" si="55"/>
        <v>4278111.8889600001</v>
      </c>
      <c r="S57" s="130">
        <f t="shared" si="55"/>
        <v>4271674.5767999999</v>
      </c>
      <c r="T57" s="130">
        <f t="shared" si="55"/>
        <v>4278111.8889600001</v>
      </c>
      <c r="U57" s="130">
        <f t="shared" si="55"/>
        <v>4278111.8889600001</v>
      </c>
      <c r="V57" s="130">
        <f t="shared" si="55"/>
        <v>4278111.8889600001</v>
      </c>
      <c r="W57" s="130">
        <f t="shared" si="55"/>
        <v>4278111.8889600001</v>
      </c>
      <c r="X57" s="130">
        <f t="shared" si="55"/>
        <v>4278111.8889600001</v>
      </c>
      <c r="Y57" s="130">
        <f t="shared" si="55"/>
        <v>4278111.8889600001</v>
      </c>
      <c r="Z57" s="130">
        <f t="shared" si="55"/>
        <v>4278111.8889600001</v>
      </c>
      <c r="AA57" s="130">
        <f t="shared" si="55"/>
        <v>4278111.8889600001</v>
      </c>
      <c r="AB57" s="130">
        <f t="shared" si="55"/>
        <v>4278111.8889600001</v>
      </c>
      <c r="AC57" s="130">
        <f t="shared" si="55"/>
        <v>4278111.8889600001</v>
      </c>
      <c r="AD57" s="130">
        <f t="shared" si="55"/>
        <v>4278111.8889600001</v>
      </c>
      <c r="AE57" s="219"/>
      <c r="AF57" s="219"/>
    </row>
    <row r="58" spans="1:33" ht="30" customHeight="1" thickBot="1">
      <c r="A58" s="71" t="s">
        <v>63</v>
      </c>
      <c r="B58" s="71"/>
      <c r="C58" s="71"/>
      <c r="D58" s="71"/>
      <c r="E58" s="71"/>
      <c r="F58" s="79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</row>
    <row r="59" spans="1:33" ht="30" customHeight="1" thickBot="1">
      <c r="A59" s="434" t="s">
        <v>67</v>
      </c>
      <c r="B59" s="435"/>
      <c r="C59" s="435"/>
      <c r="D59" s="435"/>
      <c r="E59" s="435"/>
      <c r="F59" s="112"/>
      <c r="G59" s="148">
        <f>SUM(G61:G73)</f>
        <v>231731.99280000001</v>
      </c>
      <c r="H59" s="148">
        <f t="shared" ref="H59:R59" si="56">SUM(H61:H73)</f>
        <v>472375.32048000005</v>
      </c>
      <c r="I59" s="148">
        <f t="shared" si="56"/>
        <v>953624.68991999992</v>
      </c>
      <c r="J59" s="148">
        <f t="shared" si="56"/>
        <v>1429057.45584</v>
      </c>
      <c r="K59" s="148">
        <f t="shared" si="56"/>
        <v>1621614.3753600004</v>
      </c>
      <c r="L59" s="148">
        <f t="shared" si="56"/>
        <v>1621614.3753600004</v>
      </c>
      <c r="M59" s="148">
        <f t="shared" si="56"/>
        <v>1621614.3753600004</v>
      </c>
      <c r="N59" s="148">
        <f t="shared" si="56"/>
        <v>1621614.3753600004</v>
      </c>
      <c r="O59" s="148">
        <f t="shared" si="56"/>
        <v>1621614.3753600004</v>
      </c>
      <c r="P59" s="148">
        <f t="shared" si="56"/>
        <v>1844807.8924800002</v>
      </c>
      <c r="Q59" s="148">
        <f t="shared" si="56"/>
        <v>1844807.8924800002</v>
      </c>
      <c r="R59" s="148">
        <f t="shared" si="56"/>
        <v>1844807.8924800002</v>
      </c>
      <c r="S59" s="148">
        <f>SUM(S61:S73)</f>
        <v>1844807.8924800002</v>
      </c>
      <c r="T59" s="148">
        <f t="shared" ref="T59:AD59" si="57">SUM(T61:T73)</f>
        <v>1844807.8924800002</v>
      </c>
      <c r="U59" s="148">
        <f t="shared" si="57"/>
        <v>1844807.8924800002</v>
      </c>
      <c r="V59" s="148">
        <f t="shared" si="57"/>
        <v>1844807.8924800002</v>
      </c>
      <c r="W59" s="148">
        <f t="shared" si="57"/>
        <v>1844807.8924800002</v>
      </c>
      <c r="X59" s="148">
        <f t="shared" si="57"/>
        <v>1844807.8924800002</v>
      </c>
      <c r="Y59" s="148">
        <f t="shared" si="57"/>
        <v>1844807.8924800002</v>
      </c>
      <c r="Z59" s="148">
        <f t="shared" si="57"/>
        <v>1844807.8924800002</v>
      </c>
      <c r="AA59" s="148">
        <f t="shared" si="57"/>
        <v>1844807.8924800002</v>
      </c>
      <c r="AB59" s="148">
        <f t="shared" si="57"/>
        <v>1844807.8924800002</v>
      </c>
      <c r="AC59" s="148">
        <f t="shared" si="57"/>
        <v>1844807.8924800002</v>
      </c>
      <c r="AD59" s="148">
        <f t="shared" si="57"/>
        <v>1844807.8924800002</v>
      </c>
      <c r="AE59" s="218"/>
      <c r="AF59" s="218"/>
    </row>
    <row r="60" spans="1:33" ht="30" customHeight="1" thickBot="1">
      <c r="A60" s="83" t="s">
        <v>65</v>
      </c>
      <c r="B60" s="84"/>
      <c r="C60" s="85"/>
      <c r="D60" s="84"/>
      <c r="E60" s="84"/>
      <c r="F60" s="86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47"/>
      <c r="AF60" s="147"/>
    </row>
    <row r="61" spans="1:33" ht="30" customHeight="1">
      <c r="A61" s="438" t="s">
        <v>10</v>
      </c>
      <c r="B61" s="274" t="s">
        <v>53</v>
      </c>
      <c r="C61" s="274">
        <v>574</v>
      </c>
      <c r="D61" s="274" t="s">
        <v>55</v>
      </c>
      <c r="E61" s="275" t="s">
        <v>170</v>
      </c>
      <c r="F61" s="276"/>
      <c r="G61" s="277">
        <f t="shared" ref="G61:AD61" si="58">$C$61*G28*$P$5</f>
        <v>0</v>
      </c>
      <c r="H61" s="277">
        <f t="shared" si="58"/>
        <v>0</v>
      </c>
      <c r="I61" s="277">
        <f t="shared" si="58"/>
        <v>0</v>
      </c>
      <c r="J61" s="277">
        <f t="shared" si="58"/>
        <v>0</v>
      </c>
      <c r="K61" s="277">
        <f t="shared" si="58"/>
        <v>0</v>
      </c>
      <c r="L61" s="277">
        <f t="shared" si="58"/>
        <v>0</v>
      </c>
      <c r="M61" s="277">
        <f t="shared" si="58"/>
        <v>0</v>
      </c>
      <c r="N61" s="277">
        <f t="shared" si="58"/>
        <v>0</v>
      </c>
      <c r="O61" s="277">
        <f t="shared" si="58"/>
        <v>0</v>
      </c>
      <c r="P61" s="277">
        <f t="shared" si="58"/>
        <v>0</v>
      </c>
      <c r="Q61" s="277">
        <f t="shared" si="58"/>
        <v>0</v>
      </c>
      <c r="R61" s="283">
        <f t="shared" si="58"/>
        <v>0</v>
      </c>
      <c r="S61" s="288">
        <f t="shared" si="58"/>
        <v>0</v>
      </c>
      <c r="T61" s="277">
        <f t="shared" si="58"/>
        <v>0</v>
      </c>
      <c r="U61" s="277">
        <f t="shared" si="58"/>
        <v>0</v>
      </c>
      <c r="V61" s="277">
        <f t="shared" si="58"/>
        <v>0</v>
      </c>
      <c r="W61" s="277">
        <f t="shared" si="58"/>
        <v>0</v>
      </c>
      <c r="X61" s="277">
        <f t="shared" si="58"/>
        <v>0</v>
      </c>
      <c r="Y61" s="277">
        <f t="shared" si="58"/>
        <v>0</v>
      </c>
      <c r="Z61" s="277">
        <f t="shared" si="58"/>
        <v>0</v>
      </c>
      <c r="AA61" s="277">
        <f t="shared" si="58"/>
        <v>0</v>
      </c>
      <c r="AB61" s="277">
        <f t="shared" si="58"/>
        <v>0</v>
      </c>
      <c r="AC61" s="277">
        <f t="shared" si="58"/>
        <v>0</v>
      </c>
      <c r="AD61" s="278">
        <f t="shared" si="58"/>
        <v>0</v>
      </c>
      <c r="AE61" s="147"/>
      <c r="AF61" s="147"/>
    </row>
    <row r="62" spans="1:33" ht="30" customHeight="1">
      <c r="A62" s="439"/>
      <c r="B62" s="41" t="s">
        <v>53</v>
      </c>
      <c r="C62" s="41">
        <v>609</v>
      </c>
      <c r="D62" s="41" t="s">
        <v>55</v>
      </c>
      <c r="E62" s="76" t="s">
        <v>171</v>
      </c>
      <c r="F62" s="75"/>
      <c r="G62" s="151">
        <f t="shared" ref="G62:AD62" si="59">$C$62*G29*$P$5</f>
        <v>140167.44</v>
      </c>
      <c r="H62" s="151">
        <f t="shared" si="59"/>
        <v>287009.52</v>
      </c>
      <c r="I62" s="151">
        <f t="shared" si="59"/>
        <v>614066.88</v>
      </c>
      <c r="J62" s="151">
        <f t="shared" si="59"/>
        <v>754234.32000000007</v>
      </c>
      <c r="K62" s="151">
        <f t="shared" si="59"/>
        <v>841004.64</v>
      </c>
      <c r="L62" s="151">
        <f t="shared" si="59"/>
        <v>841004.64</v>
      </c>
      <c r="M62" s="151">
        <f t="shared" si="59"/>
        <v>841004.64</v>
      </c>
      <c r="N62" s="151">
        <f t="shared" si="59"/>
        <v>841004.64</v>
      </c>
      <c r="O62" s="151">
        <f t="shared" si="59"/>
        <v>841004.64</v>
      </c>
      <c r="P62" s="151">
        <f t="shared" si="59"/>
        <v>841004.64</v>
      </c>
      <c r="Q62" s="151">
        <f t="shared" si="59"/>
        <v>841004.64</v>
      </c>
      <c r="R62" s="284">
        <f t="shared" si="59"/>
        <v>841004.64</v>
      </c>
      <c r="S62" s="289">
        <f t="shared" si="59"/>
        <v>841004.64</v>
      </c>
      <c r="T62" s="151">
        <f t="shared" si="59"/>
        <v>841004.64</v>
      </c>
      <c r="U62" s="151">
        <f t="shared" si="59"/>
        <v>841004.64</v>
      </c>
      <c r="V62" s="151">
        <f t="shared" si="59"/>
        <v>841004.64</v>
      </c>
      <c r="W62" s="151">
        <f t="shared" si="59"/>
        <v>841004.64</v>
      </c>
      <c r="X62" s="151">
        <f t="shared" si="59"/>
        <v>841004.64</v>
      </c>
      <c r="Y62" s="151">
        <f t="shared" si="59"/>
        <v>841004.64</v>
      </c>
      <c r="Z62" s="151">
        <f t="shared" si="59"/>
        <v>841004.64</v>
      </c>
      <c r="AA62" s="151">
        <f t="shared" si="59"/>
        <v>841004.64</v>
      </c>
      <c r="AB62" s="151">
        <f t="shared" si="59"/>
        <v>841004.64</v>
      </c>
      <c r="AC62" s="151">
        <f t="shared" si="59"/>
        <v>841004.64</v>
      </c>
      <c r="AD62" s="279">
        <f t="shared" si="59"/>
        <v>841004.64</v>
      </c>
      <c r="AE62" s="147"/>
      <c r="AF62" s="147"/>
    </row>
    <row r="63" spans="1:33" ht="30" customHeight="1">
      <c r="A63" s="440"/>
      <c r="B63" s="88" t="s">
        <v>53</v>
      </c>
      <c r="C63" s="88">
        <v>666</v>
      </c>
      <c r="D63" s="88" t="s">
        <v>56</v>
      </c>
      <c r="E63" s="331" t="s">
        <v>213</v>
      </c>
      <c r="F63" s="90"/>
      <c r="G63" s="152">
        <f>$C$63*G30*$P$5</f>
        <v>29197.440000000002</v>
      </c>
      <c r="H63" s="152">
        <f t="shared" ref="H63:AD63" si="60">$C$63*H30*$P$5</f>
        <v>58394.880000000005</v>
      </c>
      <c r="I63" s="152">
        <f t="shared" si="60"/>
        <v>87592.320000000007</v>
      </c>
      <c r="J63" s="152">
        <f t="shared" si="60"/>
        <v>116789.76000000001</v>
      </c>
      <c r="K63" s="152">
        <f t="shared" si="60"/>
        <v>145987.20000000001</v>
      </c>
      <c r="L63" s="152">
        <f t="shared" si="60"/>
        <v>145987.20000000001</v>
      </c>
      <c r="M63" s="152">
        <f t="shared" si="60"/>
        <v>145987.20000000001</v>
      </c>
      <c r="N63" s="152">
        <f t="shared" si="60"/>
        <v>145987.20000000001</v>
      </c>
      <c r="O63" s="152">
        <f t="shared" si="60"/>
        <v>145987.20000000001</v>
      </c>
      <c r="P63" s="152">
        <f t="shared" si="60"/>
        <v>145987.20000000001</v>
      </c>
      <c r="Q63" s="152">
        <f t="shared" si="60"/>
        <v>145987.20000000001</v>
      </c>
      <c r="R63" s="285">
        <f t="shared" si="60"/>
        <v>145987.20000000001</v>
      </c>
      <c r="S63" s="290">
        <f t="shared" si="60"/>
        <v>145987.20000000001</v>
      </c>
      <c r="T63" s="152">
        <f t="shared" si="60"/>
        <v>145987.20000000001</v>
      </c>
      <c r="U63" s="152">
        <f t="shared" si="60"/>
        <v>145987.20000000001</v>
      </c>
      <c r="V63" s="152">
        <f t="shared" si="60"/>
        <v>145987.20000000001</v>
      </c>
      <c r="W63" s="152">
        <f t="shared" si="60"/>
        <v>145987.20000000001</v>
      </c>
      <c r="X63" s="152">
        <f t="shared" si="60"/>
        <v>145987.20000000001</v>
      </c>
      <c r="Y63" s="152">
        <f t="shared" si="60"/>
        <v>145987.20000000001</v>
      </c>
      <c r="Z63" s="152">
        <f t="shared" si="60"/>
        <v>145987.20000000001</v>
      </c>
      <c r="AA63" s="152">
        <f t="shared" si="60"/>
        <v>145987.20000000001</v>
      </c>
      <c r="AB63" s="152">
        <f t="shared" si="60"/>
        <v>145987.20000000001</v>
      </c>
      <c r="AC63" s="152">
        <f t="shared" si="60"/>
        <v>145987.20000000001</v>
      </c>
      <c r="AD63" s="280">
        <f t="shared" si="60"/>
        <v>145987.20000000001</v>
      </c>
      <c r="AE63" s="147"/>
      <c r="AF63" s="147"/>
    </row>
    <row r="64" spans="1:33" ht="30" customHeight="1">
      <c r="A64" s="9" t="s">
        <v>57</v>
      </c>
      <c r="B64" s="41" t="s">
        <v>54</v>
      </c>
      <c r="C64" s="41">
        <v>108</v>
      </c>
      <c r="D64" s="41" t="s">
        <v>59</v>
      </c>
      <c r="E64" s="76"/>
      <c r="F64" s="75"/>
      <c r="G64" s="151">
        <f t="shared" ref="G64:AD64" si="61">$C$64*SUM(G28:G30)*$P$4</f>
        <v>29592.000000000004</v>
      </c>
      <c r="H64" s="151">
        <f t="shared" si="61"/>
        <v>60367.680000000008</v>
      </c>
      <c r="I64" s="151">
        <f t="shared" si="61"/>
        <v>123102.72000000002</v>
      </c>
      <c r="J64" s="151">
        <f t="shared" si="61"/>
        <v>152694.72</v>
      </c>
      <c r="K64" s="151">
        <f t="shared" si="61"/>
        <v>172817.28000000003</v>
      </c>
      <c r="L64" s="151">
        <f t="shared" si="61"/>
        <v>172817.28000000003</v>
      </c>
      <c r="M64" s="151">
        <f t="shared" si="61"/>
        <v>172817.28000000003</v>
      </c>
      <c r="N64" s="151">
        <f t="shared" si="61"/>
        <v>172817.28000000003</v>
      </c>
      <c r="O64" s="151">
        <f t="shared" si="61"/>
        <v>172817.28000000003</v>
      </c>
      <c r="P64" s="151">
        <f t="shared" si="61"/>
        <v>172817.28000000003</v>
      </c>
      <c r="Q64" s="151">
        <f t="shared" si="61"/>
        <v>172817.28000000003</v>
      </c>
      <c r="R64" s="284">
        <f t="shared" si="61"/>
        <v>172817.28000000003</v>
      </c>
      <c r="S64" s="289">
        <f t="shared" si="61"/>
        <v>172817.28000000003</v>
      </c>
      <c r="T64" s="151">
        <f t="shared" si="61"/>
        <v>172817.28000000003</v>
      </c>
      <c r="U64" s="151">
        <f t="shared" si="61"/>
        <v>172817.28000000003</v>
      </c>
      <c r="V64" s="151">
        <f t="shared" si="61"/>
        <v>172817.28000000003</v>
      </c>
      <c r="W64" s="151">
        <f t="shared" si="61"/>
        <v>172817.28000000003</v>
      </c>
      <c r="X64" s="151">
        <f t="shared" si="61"/>
        <v>172817.28000000003</v>
      </c>
      <c r="Y64" s="151">
        <f t="shared" si="61"/>
        <v>172817.28000000003</v>
      </c>
      <c r="Z64" s="151">
        <f t="shared" si="61"/>
        <v>172817.28000000003</v>
      </c>
      <c r="AA64" s="151">
        <f t="shared" si="61"/>
        <v>172817.28000000003</v>
      </c>
      <c r="AB64" s="151">
        <f t="shared" si="61"/>
        <v>172817.28000000003</v>
      </c>
      <c r="AC64" s="151">
        <f t="shared" si="61"/>
        <v>172817.28000000003</v>
      </c>
      <c r="AD64" s="279">
        <f t="shared" si="61"/>
        <v>172817.28000000003</v>
      </c>
      <c r="AE64" s="147"/>
      <c r="AF64" s="147"/>
    </row>
    <row r="65" spans="1:32" ht="30" customHeight="1">
      <c r="A65" s="340" t="s">
        <v>100</v>
      </c>
      <c r="B65" s="41"/>
      <c r="C65" s="41">
        <v>61</v>
      </c>
      <c r="D65" s="41" t="s">
        <v>101</v>
      </c>
      <c r="E65" s="76"/>
      <c r="F65" s="75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284"/>
      <c r="S65" s="289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279"/>
      <c r="AE65" s="147"/>
      <c r="AF65" s="147"/>
    </row>
    <row r="66" spans="1:32" ht="30" customHeight="1">
      <c r="A66" s="341"/>
      <c r="B66" s="41"/>
      <c r="C66" s="41">
        <v>92</v>
      </c>
      <c r="D66" s="41" t="s">
        <v>102</v>
      </c>
      <c r="E66" s="76"/>
      <c r="F66" s="75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284"/>
      <c r="S66" s="289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279"/>
      <c r="AE66" s="147"/>
      <c r="AF66" s="147"/>
    </row>
    <row r="67" spans="1:32" ht="30" customHeight="1">
      <c r="A67" s="342"/>
      <c r="B67" s="41"/>
      <c r="C67" s="41">
        <v>123</v>
      </c>
      <c r="D67" s="41" t="s">
        <v>103</v>
      </c>
      <c r="E67" s="76"/>
      <c r="F67" s="75"/>
      <c r="G67" s="151">
        <f>$C$67*G30*$P$5</f>
        <v>5392.3200000000006</v>
      </c>
      <c r="H67" s="151">
        <f t="shared" ref="H67:AD67" si="62">$C$67*H30*$P$5</f>
        <v>10784.640000000001</v>
      </c>
      <c r="I67" s="151">
        <f t="shared" si="62"/>
        <v>16176.960000000001</v>
      </c>
      <c r="J67" s="151">
        <f t="shared" si="62"/>
        <v>21569.280000000002</v>
      </c>
      <c r="K67" s="151">
        <f t="shared" si="62"/>
        <v>26961.600000000002</v>
      </c>
      <c r="L67" s="151">
        <f t="shared" si="62"/>
        <v>26961.600000000002</v>
      </c>
      <c r="M67" s="151">
        <f t="shared" si="62"/>
        <v>26961.600000000002</v>
      </c>
      <c r="N67" s="151">
        <f t="shared" si="62"/>
        <v>26961.600000000002</v>
      </c>
      <c r="O67" s="151">
        <f t="shared" si="62"/>
        <v>26961.600000000002</v>
      </c>
      <c r="P67" s="151">
        <f t="shared" si="62"/>
        <v>26961.600000000002</v>
      </c>
      <c r="Q67" s="151">
        <f t="shared" si="62"/>
        <v>26961.600000000002</v>
      </c>
      <c r="R67" s="151">
        <f t="shared" si="62"/>
        <v>26961.600000000002</v>
      </c>
      <c r="S67" s="151">
        <f t="shared" si="62"/>
        <v>26961.600000000002</v>
      </c>
      <c r="T67" s="151">
        <f t="shared" si="62"/>
        <v>26961.600000000002</v>
      </c>
      <c r="U67" s="151">
        <f t="shared" si="62"/>
        <v>26961.600000000002</v>
      </c>
      <c r="V67" s="151">
        <f t="shared" si="62"/>
        <v>26961.600000000002</v>
      </c>
      <c r="W67" s="151">
        <f t="shared" si="62"/>
        <v>26961.600000000002</v>
      </c>
      <c r="X67" s="151">
        <f t="shared" si="62"/>
        <v>26961.600000000002</v>
      </c>
      <c r="Y67" s="151">
        <f t="shared" si="62"/>
        <v>26961.600000000002</v>
      </c>
      <c r="Z67" s="151">
        <f t="shared" si="62"/>
        <v>26961.600000000002</v>
      </c>
      <c r="AA67" s="151">
        <f t="shared" si="62"/>
        <v>26961.600000000002</v>
      </c>
      <c r="AB67" s="151">
        <f t="shared" si="62"/>
        <v>26961.600000000002</v>
      </c>
      <c r="AC67" s="151">
        <f t="shared" si="62"/>
        <v>26961.600000000002</v>
      </c>
      <c r="AD67" s="151">
        <f t="shared" si="62"/>
        <v>26961.600000000002</v>
      </c>
      <c r="AE67" s="147"/>
      <c r="AF67" s="147"/>
    </row>
    <row r="68" spans="1:32" ht="30" customHeight="1">
      <c r="A68" s="5" t="s">
        <v>104</v>
      </c>
      <c r="B68" s="41" t="s">
        <v>54</v>
      </c>
      <c r="C68" s="41">
        <v>152</v>
      </c>
      <c r="D68" s="41" t="s">
        <v>108</v>
      </c>
      <c r="E68" s="76"/>
      <c r="F68" s="75"/>
      <c r="G68" s="151">
        <f>$C$68*SUM(G28:G30)*$P$4*COUNTA(G99)</f>
        <v>0</v>
      </c>
      <c r="H68" s="151">
        <f t="shared" ref="H68:R68" si="63">$C$68*SUM(H28:H30)*$P$4*COUNTA(H99)</f>
        <v>0</v>
      </c>
      <c r="I68" s="151">
        <f t="shared" si="63"/>
        <v>0</v>
      </c>
      <c r="J68" s="151">
        <f t="shared" si="63"/>
        <v>214903.68000000002</v>
      </c>
      <c r="K68" s="151">
        <f t="shared" si="63"/>
        <v>243224.32000000001</v>
      </c>
      <c r="L68" s="151">
        <f t="shared" si="63"/>
        <v>243224.32000000001</v>
      </c>
      <c r="M68" s="151">
        <f t="shared" si="63"/>
        <v>243224.32000000001</v>
      </c>
      <c r="N68" s="151">
        <f t="shared" si="63"/>
        <v>243224.32000000001</v>
      </c>
      <c r="O68" s="151">
        <f t="shared" si="63"/>
        <v>243224.32000000001</v>
      </c>
      <c r="P68" s="151">
        <f t="shared" si="63"/>
        <v>243224.32000000001</v>
      </c>
      <c r="Q68" s="151">
        <f t="shared" si="63"/>
        <v>243224.32000000001</v>
      </c>
      <c r="R68" s="284">
        <f t="shared" si="63"/>
        <v>243224.32000000001</v>
      </c>
      <c r="S68" s="289">
        <f>$C$68*SUM(S28:S30)*$P$4*COUNTA(S99)</f>
        <v>243224.32000000001</v>
      </c>
      <c r="T68" s="151">
        <f t="shared" ref="T68:AD68" si="64">$C$68*SUM(T28:T30)*$P$4*COUNTA(T99)</f>
        <v>243224.32000000001</v>
      </c>
      <c r="U68" s="151">
        <f t="shared" si="64"/>
        <v>243224.32000000001</v>
      </c>
      <c r="V68" s="151">
        <f t="shared" si="64"/>
        <v>243224.32000000001</v>
      </c>
      <c r="W68" s="151">
        <f t="shared" si="64"/>
        <v>243224.32000000001</v>
      </c>
      <c r="X68" s="151">
        <f t="shared" si="64"/>
        <v>243224.32000000001</v>
      </c>
      <c r="Y68" s="151">
        <f t="shared" si="64"/>
        <v>243224.32000000001</v>
      </c>
      <c r="Z68" s="151">
        <f t="shared" si="64"/>
        <v>243224.32000000001</v>
      </c>
      <c r="AA68" s="151">
        <f t="shared" si="64"/>
        <v>243224.32000000001</v>
      </c>
      <c r="AB68" s="151">
        <f t="shared" si="64"/>
        <v>243224.32000000001</v>
      </c>
      <c r="AC68" s="151">
        <f t="shared" si="64"/>
        <v>243224.32000000001</v>
      </c>
      <c r="AD68" s="279">
        <f t="shared" si="64"/>
        <v>243224.32000000001</v>
      </c>
      <c r="AE68" s="147"/>
      <c r="AF68" s="147"/>
    </row>
    <row r="69" spans="1:32" ht="30" customHeight="1">
      <c r="A69" s="5" t="s">
        <v>105</v>
      </c>
      <c r="B69" s="41" t="s">
        <v>54</v>
      </c>
      <c r="C69" s="69">
        <v>123</v>
      </c>
      <c r="D69" s="41" t="s">
        <v>108</v>
      </c>
      <c r="E69" s="77"/>
      <c r="F69" s="75"/>
      <c r="G69" s="151">
        <f>$C$69*SUM(G28:G30)*$P$4*COUNTA(G100)</f>
        <v>0</v>
      </c>
      <c r="H69" s="151">
        <f t="shared" ref="H69:R69" si="65">$C$69*SUM(H28:H30)*$P$4*COUNTA(H100)</f>
        <v>0</v>
      </c>
      <c r="I69" s="151">
        <f t="shared" si="65"/>
        <v>0</v>
      </c>
      <c r="J69" s="151">
        <f t="shared" si="65"/>
        <v>0</v>
      </c>
      <c r="K69" s="151">
        <f t="shared" si="65"/>
        <v>0</v>
      </c>
      <c r="L69" s="151">
        <f t="shared" si="65"/>
        <v>0</v>
      </c>
      <c r="M69" s="151">
        <f t="shared" si="65"/>
        <v>0</v>
      </c>
      <c r="N69" s="151">
        <f t="shared" si="65"/>
        <v>0</v>
      </c>
      <c r="O69" s="151">
        <f t="shared" si="65"/>
        <v>0</v>
      </c>
      <c r="P69" s="151">
        <f t="shared" si="65"/>
        <v>196819.68000000002</v>
      </c>
      <c r="Q69" s="151">
        <f t="shared" si="65"/>
        <v>196819.68000000002</v>
      </c>
      <c r="R69" s="284">
        <f t="shared" si="65"/>
        <v>196819.68000000002</v>
      </c>
      <c r="S69" s="289">
        <f>$C$69*SUM(S28:S30)*$P$4*COUNTA(S100)</f>
        <v>196819.68000000002</v>
      </c>
      <c r="T69" s="151">
        <f t="shared" ref="T69:AD69" si="66">$C$69*SUM(T28:T30)*$P$4*COUNTA(T100)</f>
        <v>196819.68000000002</v>
      </c>
      <c r="U69" s="151">
        <f t="shared" si="66"/>
        <v>196819.68000000002</v>
      </c>
      <c r="V69" s="151">
        <f t="shared" si="66"/>
        <v>196819.68000000002</v>
      </c>
      <c r="W69" s="151">
        <f t="shared" si="66"/>
        <v>196819.68000000002</v>
      </c>
      <c r="X69" s="151">
        <f t="shared" si="66"/>
        <v>196819.68000000002</v>
      </c>
      <c r="Y69" s="151">
        <f t="shared" si="66"/>
        <v>196819.68000000002</v>
      </c>
      <c r="Z69" s="151">
        <f t="shared" si="66"/>
        <v>196819.68000000002</v>
      </c>
      <c r="AA69" s="151">
        <f t="shared" si="66"/>
        <v>196819.68000000002</v>
      </c>
      <c r="AB69" s="151">
        <f t="shared" si="66"/>
        <v>196819.68000000002</v>
      </c>
      <c r="AC69" s="151">
        <f t="shared" si="66"/>
        <v>196819.68000000002</v>
      </c>
      <c r="AD69" s="279">
        <f t="shared" si="66"/>
        <v>196819.68000000002</v>
      </c>
      <c r="AE69" s="147"/>
      <c r="AF69" s="147"/>
    </row>
    <row r="70" spans="1:32" ht="30" customHeight="1">
      <c r="A70" s="200" t="s">
        <v>107</v>
      </c>
      <c r="B70" s="201"/>
      <c r="C70" s="202">
        <v>150</v>
      </c>
      <c r="D70" s="201" t="s">
        <v>52</v>
      </c>
      <c r="E70" s="203" t="s">
        <v>109</v>
      </c>
      <c r="F70" s="204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86"/>
      <c r="S70" s="291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81"/>
      <c r="AE70" s="147"/>
      <c r="AF70" s="147"/>
    </row>
    <row r="71" spans="1:32" ht="30" customHeight="1">
      <c r="A71" s="200" t="s">
        <v>112</v>
      </c>
      <c r="B71" s="201"/>
      <c r="C71" s="69">
        <v>6</v>
      </c>
      <c r="D71" s="41" t="s">
        <v>108</v>
      </c>
      <c r="E71" s="203" t="s">
        <v>113</v>
      </c>
      <c r="F71" s="204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86"/>
      <c r="S71" s="291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81"/>
      <c r="AE71" s="147"/>
      <c r="AF71" s="147"/>
    </row>
    <row r="72" spans="1:32" ht="30" customHeight="1">
      <c r="A72" s="200" t="s">
        <v>110</v>
      </c>
      <c r="B72" s="201"/>
      <c r="C72" s="202">
        <v>250</v>
      </c>
      <c r="D72" s="201" t="s">
        <v>52</v>
      </c>
      <c r="E72" s="203"/>
      <c r="F72" s="204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86"/>
      <c r="S72" s="291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81"/>
      <c r="AE72" s="147"/>
      <c r="AF72" s="147"/>
    </row>
    <row r="73" spans="1:32" ht="30" customHeight="1" thickBot="1">
      <c r="A73" s="72" t="s">
        <v>58</v>
      </c>
      <c r="B73" s="74"/>
      <c r="C73" s="73">
        <v>0.13400000000000001</v>
      </c>
      <c r="D73" s="74"/>
      <c r="E73" s="78" t="s">
        <v>66</v>
      </c>
      <c r="F73" s="111"/>
      <c r="G73" s="153">
        <f>SUM(G61:G72)*$C$73</f>
        <v>27382.792800000003</v>
      </c>
      <c r="H73" s="153">
        <f t="shared" ref="H73:R73" si="67">SUM(H61:H72)*$C$73</f>
        <v>55818.600480000008</v>
      </c>
      <c r="I73" s="153">
        <f t="shared" si="67"/>
        <v>112685.80991999999</v>
      </c>
      <c r="J73" s="153">
        <f t="shared" si="67"/>
        <v>168865.69584</v>
      </c>
      <c r="K73" s="153">
        <f t="shared" si="67"/>
        <v>191619.33536000006</v>
      </c>
      <c r="L73" s="153">
        <f t="shared" si="67"/>
        <v>191619.33536000006</v>
      </c>
      <c r="M73" s="153">
        <f t="shared" si="67"/>
        <v>191619.33536000006</v>
      </c>
      <c r="N73" s="153">
        <f t="shared" si="67"/>
        <v>191619.33536000006</v>
      </c>
      <c r="O73" s="153">
        <f t="shared" si="67"/>
        <v>191619.33536000006</v>
      </c>
      <c r="P73" s="153">
        <f t="shared" si="67"/>
        <v>217993.17248000004</v>
      </c>
      <c r="Q73" s="153">
        <f t="shared" si="67"/>
        <v>217993.17248000004</v>
      </c>
      <c r="R73" s="287">
        <f t="shared" si="67"/>
        <v>217993.17248000004</v>
      </c>
      <c r="S73" s="292">
        <f>SUM(S61:S72)*$C$73</f>
        <v>217993.17248000004</v>
      </c>
      <c r="T73" s="153">
        <f t="shared" ref="T73" si="68">SUM(T61:T72)*$C$73</f>
        <v>217993.17248000004</v>
      </c>
      <c r="U73" s="153">
        <f t="shared" ref="U73" si="69">SUM(U61:U72)*$C$73</f>
        <v>217993.17248000004</v>
      </c>
      <c r="V73" s="153">
        <f t="shared" ref="V73" si="70">SUM(V61:V72)*$C$73</f>
        <v>217993.17248000004</v>
      </c>
      <c r="W73" s="153">
        <f t="shared" ref="W73" si="71">SUM(W61:W72)*$C$73</f>
        <v>217993.17248000004</v>
      </c>
      <c r="X73" s="153">
        <f t="shared" ref="X73" si="72">SUM(X61:X72)*$C$73</f>
        <v>217993.17248000004</v>
      </c>
      <c r="Y73" s="153">
        <f t="shared" ref="Y73" si="73">SUM(Y61:Y72)*$C$73</f>
        <v>217993.17248000004</v>
      </c>
      <c r="Z73" s="153">
        <f t="shared" ref="Z73" si="74">SUM(Z61:Z72)*$C$73</f>
        <v>217993.17248000004</v>
      </c>
      <c r="AA73" s="153">
        <f t="shared" ref="AA73" si="75">SUM(AA61:AA72)*$C$73</f>
        <v>217993.17248000004</v>
      </c>
      <c r="AB73" s="153">
        <f t="shared" ref="AB73" si="76">SUM(AB61:AB72)*$C$73</f>
        <v>217993.17248000004</v>
      </c>
      <c r="AC73" s="153">
        <f t="shared" ref="AC73" si="77">SUM(AC61:AC72)*$C$73</f>
        <v>217993.17248000004</v>
      </c>
      <c r="AD73" s="282">
        <f t="shared" ref="AD73" si="78">SUM(AD61:AD72)*$C$73</f>
        <v>217993.17248000004</v>
      </c>
      <c r="AE73" s="147"/>
      <c r="AF73" s="147"/>
    </row>
    <row r="74" spans="1:32" ht="30" customHeight="1" thickBot="1">
      <c r="A74" s="71" t="s">
        <v>64</v>
      </c>
      <c r="B74" s="71"/>
      <c r="C74" s="71"/>
      <c r="D74" s="71"/>
      <c r="E74" s="71"/>
      <c r="F74" s="79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</row>
    <row r="75" spans="1:32" ht="30" customHeight="1" thickBot="1">
      <c r="A75" s="436" t="s">
        <v>76</v>
      </c>
      <c r="B75" s="437"/>
      <c r="C75" s="437"/>
      <c r="D75" s="437"/>
      <c r="E75" s="437"/>
      <c r="F75" s="112"/>
      <c r="G75" s="148">
        <f>SUM(G77:G89)</f>
        <v>331586.58000000007</v>
      </c>
      <c r="H75" s="148">
        <f t="shared" ref="H75:R75" si="79">SUM(H77:H89)</f>
        <v>677882.88288000005</v>
      </c>
      <c r="I75" s="148">
        <f t="shared" si="79"/>
        <v>1372967.00352</v>
      </c>
      <c r="J75" s="148">
        <f t="shared" si="79"/>
        <v>1949133.8966400002</v>
      </c>
      <c r="K75" s="148">
        <f t="shared" si="79"/>
        <v>2210110.4793600002</v>
      </c>
      <c r="L75" s="148">
        <f t="shared" si="79"/>
        <v>2210110.4793600002</v>
      </c>
      <c r="M75" s="148">
        <f t="shared" si="79"/>
        <v>2210110.4793600002</v>
      </c>
      <c r="N75" s="148">
        <f t="shared" si="79"/>
        <v>2210110.4793600002</v>
      </c>
      <c r="O75" s="148">
        <f t="shared" si="79"/>
        <v>2210110.4793600002</v>
      </c>
      <c r="P75" s="148">
        <f t="shared" si="79"/>
        <v>2433303.9964800002</v>
      </c>
      <c r="Q75" s="148">
        <f t="shared" si="79"/>
        <v>2433303.9964800002</v>
      </c>
      <c r="R75" s="148">
        <f t="shared" si="79"/>
        <v>2433303.9964800002</v>
      </c>
      <c r="S75" s="148">
        <f>SUM(S77:S89)</f>
        <v>2426866.68432</v>
      </c>
      <c r="T75" s="148">
        <f t="shared" ref="T75:AD75" si="80">SUM(T77:T89)</f>
        <v>2433303.9964800002</v>
      </c>
      <c r="U75" s="148">
        <f t="shared" si="80"/>
        <v>2433303.9964800002</v>
      </c>
      <c r="V75" s="148">
        <f t="shared" si="80"/>
        <v>2433303.9964800002</v>
      </c>
      <c r="W75" s="148">
        <f t="shared" si="80"/>
        <v>2433303.9964800002</v>
      </c>
      <c r="X75" s="148">
        <f t="shared" si="80"/>
        <v>2433303.9964800002</v>
      </c>
      <c r="Y75" s="148">
        <f t="shared" si="80"/>
        <v>2433303.9964800002</v>
      </c>
      <c r="Z75" s="148">
        <f t="shared" si="80"/>
        <v>2433303.9964800002</v>
      </c>
      <c r="AA75" s="148">
        <f t="shared" si="80"/>
        <v>2433303.9964800002</v>
      </c>
      <c r="AB75" s="148">
        <f t="shared" si="80"/>
        <v>2433303.9964800002</v>
      </c>
      <c r="AC75" s="148">
        <f t="shared" si="80"/>
        <v>2433303.9964800002</v>
      </c>
      <c r="AD75" s="149">
        <f t="shared" si="80"/>
        <v>2433303.9964800002</v>
      </c>
      <c r="AE75" s="218"/>
      <c r="AF75" s="218"/>
    </row>
    <row r="76" spans="1:32" ht="30" customHeight="1" thickBot="1">
      <c r="A76" s="215" t="s">
        <v>65</v>
      </c>
      <c r="B76" s="84"/>
      <c r="C76" s="85"/>
      <c r="D76" s="84"/>
      <c r="E76" s="84"/>
      <c r="F76" s="86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47"/>
      <c r="AF76" s="147"/>
    </row>
    <row r="77" spans="1:32" ht="30" customHeight="1">
      <c r="A77" s="359" t="s">
        <v>10</v>
      </c>
      <c r="B77" s="213" t="s">
        <v>53</v>
      </c>
      <c r="C77" s="213">
        <v>901</v>
      </c>
      <c r="D77" s="213" t="s">
        <v>55</v>
      </c>
      <c r="E77" s="214" t="s">
        <v>170</v>
      </c>
      <c r="F77" s="293"/>
      <c r="G77" s="277">
        <f t="shared" ref="G77:AD77" si="81">$C$77*SUM(G42)*$P$5</f>
        <v>0</v>
      </c>
      <c r="H77" s="277">
        <f t="shared" si="81"/>
        <v>0</v>
      </c>
      <c r="I77" s="277">
        <f t="shared" si="81"/>
        <v>0</v>
      </c>
      <c r="J77" s="277">
        <f t="shared" si="81"/>
        <v>0</v>
      </c>
      <c r="K77" s="277">
        <f t="shared" si="81"/>
        <v>0</v>
      </c>
      <c r="L77" s="277">
        <f t="shared" si="81"/>
        <v>0</v>
      </c>
      <c r="M77" s="277">
        <f t="shared" si="81"/>
        <v>0</v>
      </c>
      <c r="N77" s="277">
        <f t="shared" si="81"/>
        <v>0</v>
      </c>
      <c r="O77" s="277">
        <f t="shared" si="81"/>
        <v>0</v>
      </c>
      <c r="P77" s="277">
        <f t="shared" si="81"/>
        <v>0</v>
      </c>
      <c r="Q77" s="277">
        <f t="shared" si="81"/>
        <v>0</v>
      </c>
      <c r="R77" s="283">
        <f t="shared" si="81"/>
        <v>0</v>
      </c>
      <c r="S77" s="288">
        <f t="shared" si="81"/>
        <v>0</v>
      </c>
      <c r="T77" s="277">
        <f t="shared" si="81"/>
        <v>0</v>
      </c>
      <c r="U77" s="277">
        <f t="shared" si="81"/>
        <v>0</v>
      </c>
      <c r="V77" s="277">
        <f t="shared" si="81"/>
        <v>0</v>
      </c>
      <c r="W77" s="277">
        <f t="shared" si="81"/>
        <v>0</v>
      </c>
      <c r="X77" s="277">
        <f t="shared" si="81"/>
        <v>0</v>
      </c>
      <c r="Y77" s="277">
        <f t="shared" si="81"/>
        <v>0</v>
      </c>
      <c r="Z77" s="277">
        <f t="shared" si="81"/>
        <v>0</v>
      </c>
      <c r="AA77" s="277">
        <f t="shared" si="81"/>
        <v>0</v>
      </c>
      <c r="AB77" s="277">
        <f t="shared" si="81"/>
        <v>0</v>
      </c>
      <c r="AC77" s="277">
        <f t="shared" si="81"/>
        <v>0</v>
      </c>
      <c r="AD77" s="278">
        <f t="shared" si="81"/>
        <v>0</v>
      </c>
      <c r="AE77" s="147"/>
      <c r="AF77" s="147"/>
    </row>
    <row r="78" spans="1:32" ht="30" customHeight="1">
      <c r="A78" s="360"/>
      <c r="B78" s="41" t="s">
        <v>53</v>
      </c>
      <c r="C78" s="41">
        <v>928</v>
      </c>
      <c r="D78" s="41" t="s">
        <v>55</v>
      </c>
      <c r="E78" s="76" t="s">
        <v>171</v>
      </c>
      <c r="F78" s="294"/>
      <c r="G78" s="151">
        <f t="shared" ref="G78:AD78" si="82">$C$78*SUM(G43)*$P$5</f>
        <v>213588.48000000001</v>
      </c>
      <c r="H78" s="151">
        <f t="shared" si="82"/>
        <v>437347.84000000003</v>
      </c>
      <c r="I78" s="151">
        <f t="shared" si="82"/>
        <v>935720.96000000008</v>
      </c>
      <c r="J78" s="151">
        <f t="shared" si="82"/>
        <v>1149309.4400000002</v>
      </c>
      <c r="K78" s="151">
        <f t="shared" si="82"/>
        <v>1281530.8800000001</v>
      </c>
      <c r="L78" s="151">
        <f t="shared" si="82"/>
        <v>1281530.8800000001</v>
      </c>
      <c r="M78" s="151">
        <f t="shared" si="82"/>
        <v>1281530.8800000001</v>
      </c>
      <c r="N78" s="151">
        <f t="shared" si="82"/>
        <v>1281530.8800000001</v>
      </c>
      <c r="O78" s="151">
        <f t="shared" si="82"/>
        <v>1281530.8800000001</v>
      </c>
      <c r="P78" s="151">
        <f t="shared" si="82"/>
        <v>1281530.8800000001</v>
      </c>
      <c r="Q78" s="151">
        <f t="shared" si="82"/>
        <v>1281530.8800000001</v>
      </c>
      <c r="R78" s="284">
        <f t="shared" si="82"/>
        <v>1281530.8800000001</v>
      </c>
      <c r="S78" s="289">
        <f t="shared" si="82"/>
        <v>1281530.8800000001</v>
      </c>
      <c r="T78" s="151">
        <f t="shared" si="82"/>
        <v>1281530.8800000001</v>
      </c>
      <c r="U78" s="151">
        <f t="shared" si="82"/>
        <v>1281530.8800000001</v>
      </c>
      <c r="V78" s="151">
        <f t="shared" si="82"/>
        <v>1281530.8800000001</v>
      </c>
      <c r="W78" s="151">
        <f t="shared" si="82"/>
        <v>1281530.8800000001</v>
      </c>
      <c r="X78" s="151">
        <f t="shared" si="82"/>
        <v>1281530.8800000001</v>
      </c>
      <c r="Y78" s="151">
        <f t="shared" si="82"/>
        <v>1281530.8800000001</v>
      </c>
      <c r="Z78" s="151">
        <f t="shared" si="82"/>
        <v>1281530.8800000001</v>
      </c>
      <c r="AA78" s="151">
        <f t="shared" si="82"/>
        <v>1281530.8800000001</v>
      </c>
      <c r="AB78" s="151">
        <f t="shared" si="82"/>
        <v>1281530.8800000001</v>
      </c>
      <c r="AC78" s="151">
        <f t="shared" si="82"/>
        <v>1281530.8800000001</v>
      </c>
      <c r="AD78" s="279">
        <f t="shared" si="82"/>
        <v>1281530.8800000001</v>
      </c>
      <c r="AE78" s="147"/>
      <c r="AF78" s="147"/>
    </row>
    <row r="79" spans="1:32" ht="30" customHeight="1">
      <c r="A79" s="361"/>
      <c r="B79" s="88" t="s">
        <v>53</v>
      </c>
      <c r="C79" s="88">
        <v>980</v>
      </c>
      <c r="D79" s="88" t="s">
        <v>56</v>
      </c>
      <c r="E79" s="89" t="s">
        <v>172</v>
      </c>
      <c r="F79" s="267"/>
      <c r="G79" s="152">
        <f>$C$79*G44*$P$5</f>
        <v>42963.200000000004</v>
      </c>
      <c r="H79" s="152">
        <f t="shared" ref="H79:AD79" si="83">$C$79*H44*$P$5</f>
        <v>85926.400000000009</v>
      </c>
      <c r="I79" s="152">
        <f t="shared" si="83"/>
        <v>128889.60000000001</v>
      </c>
      <c r="J79" s="152">
        <f t="shared" si="83"/>
        <v>171852.80000000002</v>
      </c>
      <c r="K79" s="152">
        <f t="shared" si="83"/>
        <v>214816.00000000003</v>
      </c>
      <c r="L79" s="152">
        <f t="shared" si="83"/>
        <v>214816.00000000003</v>
      </c>
      <c r="M79" s="152">
        <f t="shared" si="83"/>
        <v>214816.00000000003</v>
      </c>
      <c r="N79" s="152">
        <f t="shared" si="83"/>
        <v>214816.00000000003</v>
      </c>
      <c r="O79" s="152">
        <f t="shared" si="83"/>
        <v>214816.00000000003</v>
      </c>
      <c r="P79" s="152">
        <f t="shared" si="83"/>
        <v>214816.00000000003</v>
      </c>
      <c r="Q79" s="152">
        <f t="shared" si="83"/>
        <v>214816.00000000003</v>
      </c>
      <c r="R79" s="285">
        <f t="shared" si="83"/>
        <v>214816.00000000003</v>
      </c>
      <c r="S79" s="290">
        <f t="shared" si="83"/>
        <v>214816.00000000003</v>
      </c>
      <c r="T79" s="152">
        <f t="shared" si="83"/>
        <v>214816.00000000003</v>
      </c>
      <c r="U79" s="152">
        <f t="shared" si="83"/>
        <v>214816.00000000003</v>
      </c>
      <c r="V79" s="152">
        <f t="shared" si="83"/>
        <v>214816.00000000003</v>
      </c>
      <c r="W79" s="152">
        <f t="shared" si="83"/>
        <v>214816.00000000003</v>
      </c>
      <c r="X79" s="152">
        <f t="shared" si="83"/>
        <v>214816.00000000003</v>
      </c>
      <c r="Y79" s="152">
        <f t="shared" si="83"/>
        <v>214816.00000000003</v>
      </c>
      <c r="Z79" s="152">
        <f t="shared" si="83"/>
        <v>214816.00000000003</v>
      </c>
      <c r="AA79" s="152">
        <f t="shared" si="83"/>
        <v>214816.00000000003</v>
      </c>
      <c r="AB79" s="152">
        <f t="shared" si="83"/>
        <v>214816.00000000003</v>
      </c>
      <c r="AC79" s="152">
        <f t="shared" si="83"/>
        <v>214816.00000000003</v>
      </c>
      <c r="AD79" s="280">
        <f t="shared" si="83"/>
        <v>214816.00000000003</v>
      </c>
      <c r="AE79" s="147"/>
      <c r="AF79" s="147"/>
    </row>
    <row r="80" spans="1:32" ht="30" customHeight="1">
      <c r="A80" s="9" t="s">
        <v>57</v>
      </c>
      <c r="B80" s="41" t="s">
        <v>54</v>
      </c>
      <c r="C80" s="41">
        <v>108</v>
      </c>
      <c r="D80" s="41" t="s">
        <v>59</v>
      </c>
      <c r="E80" s="76"/>
      <c r="F80" s="294"/>
      <c r="G80" s="151">
        <f>$C$80*SUM(G43,G42,G44)*$P$4</f>
        <v>29592.000000000004</v>
      </c>
      <c r="H80" s="151">
        <f t="shared" ref="H80:R80" si="84">$C$64*SUM(H43,H42,H44)*$P$4</f>
        <v>60367.680000000008</v>
      </c>
      <c r="I80" s="151">
        <f t="shared" si="84"/>
        <v>123102.72000000002</v>
      </c>
      <c r="J80" s="151">
        <f t="shared" si="84"/>
        <v>152694.72</v>
      </c>
      <c r="K80" s="151">
        <f t="shared" si="84"/>
        <v>172817.28000000003</v>
      </c>
      <c r="L80" s="151">
        <f t="shared" si="84"/>
        <v>172817.28000000003</v>
      </c>
      <c r="M80" s="151">
        <f t="shared" si="84"/>
        <v>172817.28000000003</v>
      </c>
      <c r="N80" s="151">
        <f t="shared" si="84"/>
        <v>172817.28000000003</v>
      </c>
      <c r="O80" s="151">
        <f t="shared" si="84"/>
        <v>172817.28000000003</v>
      </c>
      <c r="P80" s="151">
        <f t="shared" si="84"/>
        <v>172817.28000000003</v>
      </c>
      <c r="Q80" s="151">
        <f t="shared" si="84"/>
        <v>172817.28000000003</v>
      </c>
      <c r="R80" s="284">
        <f t="shared" si="84"/>
        <v>172817.28000000003</v>
      </c>
      <c r="S80" s="289">
        <f>$C$64*SUM(S43,S42,S44)*$P$4</f>
        <v>172817.28000000003</v>
      </c>
      <c r="T80" s="151">
        <f t="shared" ref="T80:AD80" si="85">$C$64*SUM(T43,T42,T44)*$P$4</f>
        <v>172817.28000000003</v>
      </c>
      <c r="U80" s="151">
        <f t="shared" si="85"/>
        <v>172817.28000000003</v>
      </c>
      <c r="V80" s="151">
        <f t="shared" si="85"/>
        <v>172817.28000000003</v>
      </c>
      <c r="W80" s="151">
        <f t="shared" si="85"/>
        <v>172817.28000000003</v>
      </c>
      <c r="X80" s="151">
        <f t="shared" si="85"/>
        <v>172817.28000000003</v>
      </c>
      <c r="Y80" s="151">
        <f t="shared" si="85"/>
        <v>172817.28000000003</v>
      </c>
      <c r="Z80" s="151">
        <f t="shared" si="85"/>
        <v>172817.28000000003</v>
      </c>
      <c r="AA80" s="151">
        <f t="shared" si="85"/>
        <v>172817.28000000003</v>
      </c>
      <c r="AB80" s="151">
        <f t="shared" si="85"/>
        <v>172817.28000000003</v>
      </c>
      <c r="AC80" s="151">
        <f t="shared" si="85"/>
        <v>172817.28000000003</v>
      </c>
      <c r="AD80" s="279">
        <f t="shared" si="85"/>
        <v>172817.28000000003</v>
      </c>
      <c r="AE80" s="147"/>
      <c r="AF80" s="147"/>
    </row>
    <row r="81" spans="1:38" ht="30" customHeight="1">
      <c r="A81" s="340" t="s">
        <v>100</v>
      </c>
      <c r="B81" s="41"/>
      <c r="C81" s="41">
        <v>61</v>
      </c>
      <c r="D81" s="41" t="s">
        <v>101</v>
      </c>
      <c r="E81" s="76"/>
      <c r="F81" s="294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284"/>
      <c r="S81" s="289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279"/>
      <c r="AE81" s="147"/>
      <c r="AF81" s="147"/>
    </row>
    <row r="82" spans="1:38" ht="30" customHeight="1">
      <c r="A82" s="341"/>
      <c r="B82" s="41"/>
      <c r="C82" s="41">
        <v>92</v>
      </c>
      <c r="D82" s="41" t="s">
        <v>102</v>
      </c>
      <c r="E82" s="76"/>
      <c r="F82" s="294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284"/>
      <c r="S82" s="289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279"/>
      <c r="AE82" s="147"/>
      <c r="AF82" s="147"/>
    </row>
    <row r="83" spans="1:38" ht="30" customHeight="1">
      <c r="A83" s="342"/>
      <c r="B83" s="41"/>
      <c r="C83" s="41">
        <v>123</v>
      </c>
      <c r="D83" s="41" t="s">
        <v>103</v>
      </c>
      <c r="E83" s="76"/>
      <c r="F83" s="294"/>
      <c r="G83" s="152">
        <f>$C$83*G44*$P$5</f>
        <v>5392.3200000000006</v>
      </c>
      <c r="H83" s="152">
        <f t="shared" ref="H83:AD83" si="86">$C$83*H44*$P$5</f>
        <v>10784.640000000001</v>
      </c>
      <c r="I83" s="152">
        <f t="shared" si="86"/>
        <v>16176.960000000001</v>
      </c>
      <c r="J83" s="152">
        <f t="shared" si="86"/>
        <v>21569.280000000002</v>
      </c>
      <c r="K83" s="152">
        <f t="shared" si="86"/>
        <v>26961.600000000002</v>
      </c>
      <c r="L83" s="152">
        <f t="shared" si="86"/>
        <v>26961.600000000002</v>
      </c>
      <c r="M83" s="152">
        <f t="shared" si="86"/>
        <v>26961.600000000002</v>
      </c>
      <c r="N83" s="152">
        <f t="shared" si="86"/>
        <v>26961.600000000002</v>
      </c>
      <c r="O83" s="152">
        <f t="shared" si="86"/>
        <v>26961.600000000002</v>
      </c>
      <c r="P83" s="152">
        <f t="shared" si="86"/>
        <v>26961.600000000002</v>
      </c>
      <c r="Q83" s="152">
        <f t="shared" si="86"/>
        <v>26961.600000000002</v>
      </c>
      <c r="R83" s="152">
        <f t="shared" si="86"/>
        <v>26961.600000000002</v>
      </c>
      <c r="S83" s="152">
        <f t="shared" si="86"/>
        <v>26961.600000000002</v>
      </c>
      <c r="T83" s="152">
        <f t="shared" si="86"/>
        <v>26961.600000000002</v>
      </c>
      <c r="U83" s="152">
        <f t="shared" si="86"/>
        <v>26961.600000000002</v>
      </c>
      <c r="V83" s="152">
        <f t="shared" si="86"/>
        <v>26961.600000000002</v>
      </c>
      <c r="W83" s="152">
        <f t="shared" si="86"/>
        <v>26961.600000000002</v>
      </c>
      <c r="X83" s="152">
        <f t="shared" si="86"/>
        <v>26961.600000000002</v>
      </c>
      <c r="Y83" s="152">
        <f t="shared" si="86"/>
        <v>26961.600000000002</v>
      </c>
      <c r="Z83" s="152">
        <f t="shared" si="86"/>
        <v>26961.600000000002</v>
      </c>
      <c r="AA83" s="152">
        <f t="shared" si="86"/>
        <v>26961.600000000002</v>
      </c>
      <c r="AB83" s="152">
        <f t="shared" si="86"/>
        <v>26961.600000000002</v>
      </c>
      <c r="AC83" s="152">
        <f t="shared" si="86"/>
        <v>26961.600000000002</v>
      </c>
      <c r="AD83" s="152">
        <f t="shared" si="86"/>
        <v>26961.600000000002</v>
      </c>
      <c r="AE83" s="147"/>
      <c r="AF83" s="147"/>
    </row>
    <row r="84" spans="1:38" ht="30" customHeight="1">
      <c r="A84" s="81" t="s">
        <v>111</v>
      </c>
      <c r="B84" s="41" t="s">
        <v>54</v>
      </c>
      <c r="C84" s="41">
        <v>152</v>
      </c>
      <c r="D84" s="41" t="s">
        <v>108</v>
      </c>
      <c r="E84" s="80"/>
      <c r="F84" s="294"/>
      <c r="G84" s="151">
        <f t="shared" ref="G84:AD84" si="87">$C$84*SUM(G42:G44)*$P$5*COUNTA(G99)</f>
        <v>0</v>
      </c>
      <c r="H84" s="151">
        <f t="shared" si="87"/>
        <v>0</v>
      </c>
      <c r="I84" s="151">
        <f t="shared" si="87"/>
        <v>0</v>
      </c>
      <c r="J84" s="151">
        <f t="shared" si="87"/>
        <v>214903.68000000002</v>
      </c>
      <c r="K84" s="151">
        <f t="shared" si="87"/>
        <v>243224.32000000001</v>
      </c>
      <c r="L84" s="151">
        <f t="shared" si="87"/>
        <v>243224.32000000001</v>
      </c>
      <c r="M84" s="151">
        <f t="shared" si="87"/>
        <v>243224.32000000001</v>
      </c>
      <c r="N84" s="151">
        <f t="shared" si="87"/>
        <v>243224.32000000001</v>
      </c>
      <c r="O84" s="151">
        <f t="shared" si="87"/>
        <v>243224.32000000001</v>
      </c>
      <c r="P84" s="151">
        <f t="shared" si="87"/>
        <v>243224.32000000001</v>
      </c>
      <c r="Q84" s="151">
        <f t="shared" si="87"/>
        <v>243224.32000000001</v>
      </c>
      <c r="R84" s="284">
        <f t="shared" si="87"/>
        <v>243224.32000000001</v>
      </c>
      <c r="S84" s="289">
        <f t="shared" si="87"/>
        <v>243224.32000000001</v>
      </c>
      <c r="T84" s="151">
        <f t="shared" si="87"/>
        <v>243224.32000000001</v>
      </c>
      <c r="U84" s="151">
        <f t="shared" si="87"/>
        <v>243224.32000000001</v>
      </c>
      <c r="V84" s="151">
        <f t="shared" si="87"/>
        <v>243224.32000000001</v>
      </c>
      <c r="W84" s="151">
        <f t="shared" si="87"/>
        <v>243224.32000000001</v>
      </c>
      <c r="X84" s="151">
        <f t="shared" si="87"/>
        <v>243224.32000000001</v>
      </c>
      <c r="Y84" s="151">
        <f t="shared" si="87"/>
        <v>243224.32000000001</v>
      </c>
      <c r="Z84" s="151">
        <f t="shared" si="87"/>
        <v>243224.32000000001</v>
      </c>
      <c r="AA84" s="151">
        <f t="shared" si="87"/>
        <v>243224.32000000001</v>
      </c>
      <c r="AB84" s="151">
        <f t="shared" si="87"/>
        <v>243224.32000000001</v>
      </c>
      <c r="AC84" s="151">
        <f t="shared" si="87"/>
        <v>243224.32000000001</v>
      </c>
      <c r="AD84" s="279">
        <f t="shared" si="87"/>
        <v>243224.32000000001</v>
      </c>
      <c r="AE84" s="147"/>
      <c r="AF84" s="147"/>
    </row>
    <row r="85" spans="1:38" ht="30" customHeight="1">
      <c r="A85" s="206" t="s">
        <v>105</v>
      </c>
      <c r="B85" s="41" t="s">
        <v>54</v>
      </c>
      <c r="C85" s="69">
        <v>123</v>
      </c>
      <c r="D85" s="41" t="s">
        <v>108</v>
      </c>
      <c r="E85" s="76"/>
      <c r="F85" s="294"/>
      <c r="G85" s="151">
        <f t="shared" ref="G85:AD85" si="88">$C$85*SUM(G42:G44)*$P$5*COUNTA(G100)</f>
        <v>0</v>
      </c>
      <c r="H85" s="151">
        <f t="shared" si="88"/>
        <v>0</v>
      </c>
      <c r="I85" s="151">
        <f t="shared" si="88"/>
        <v>0</v>
      </c>
      <c r="J85" s="151">
        <f t="shared" si="88"/>
        <v>0</v>
      </c>
      <c r="K85" s="151">
        <f t="shared" si="88"/>
        <v>0</v>
      </c>
      <c r="L85" s="151">
        <f t="shared" si="88"/>
        <v>0</v>
      </c>
      <c r="M85" s="151">
        <f t="shared" si="88"/>
        <v>0</v>
      </c>
      <c r="N85" s="151">
        <f t="shared" si="88"/>
        <v>0</v>
      </c>
      <c r="O85" s="151">
        <f t="shared" si="88"/>
        <v>0</v>
      </c>
      <c r="P85" s="151">
        <f t="shared" si="88"/>
        <v>196819.68000000002</v>
      </c>
      <c r="Q85" s="151">
        <f t="shared" si="88"/>
        <v>196819.68000000002</v>
      </c>
      <c r="R85" s="284">
        <f t="shared" si="88"/>
        <v>196819.68000000002</v>
      </c>
      <c r="S85" s="289">
        <f t="shared" si="88"/>
        <v>196819.68000000002</v>
      </c>
      <c r="T85" s="151">
        <f t="shared" si="88"/>
        <v>196819.68000000002</v>
      </c>
      <c r="U85" s="151">
        <f t="shared" si="88"/>
        <v>196819.68000000002</v>
      </c>
      <c r="V85" s="151">
        <f t="shared" si="88"/>
        <v>196819.68000000002</v>
      </c>
      <c r="W85" s="151">
        <f t="shared" si="88"/>
        <v>196819.68000000002</v>
      </c>
      <c r="X85" s="151">
        <f t="shared" si="88"/>
        <v>196819.68000000002</v>
      </c>
      <c r="Y85" s="151">
        <f t="shared" si="88"/>
        <v>196819.68000000002</v>
      </c>
      <c r="Z85" s="151">
        <f t="shared" si="88"/>
        <v>196819.68000000002</v>
      </c>
      <c r="AA85" s="151">
        <f t="shared" si="88"/>
        <v>196819.68000000002</v>
      </c>
      <c r="AB85" s="151">
        <f t="shared" si="88"/>
        <v>196819.68000000002</v>
      </c>
      <c r="AC85" s="151">
        <f t="shared" si="88"/>
        <v>196819.68000000002</v>
      </c>
      <c r="AD85" s="279">
        <f t="shared" si="88"/>
        <v>196819.68000000002</v>
      </c>
      <c r="AE85" s="147"/>
      <c r="AF85" s="147"/>
    </row>
    <row r="86" spans="1:38" ht="30" customHeight="1">
      <c r="A86" s="207" t="s">
        <v>107</v>
      </c>
      <c r="B86" s="201"/>
      <c r="C86" s="202">
        <v>150</v>
      </c>
      <c r="D86" s="201" t="s">
        <v>52</v>
      </c>
      <c r="E86" s="203" t="s">
        <v>109</v>
      </c>
      <c r="F86" s="294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284"/>
      <c r="S86" s="289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279"/>
      <c r="AE86" s="147"/>
      <c r="AF86" s="147"/>
    </row>
    <row r="87" spans="1:38" ht="30" customHeight="1">
      <c r="A87" s="207" t="s">
        <v>112</v>
      </c>
      <c r="B87" s="201"/>
      <c r="C87" s="69">
        <v>6</v>
      </c>
      <c r="D87" s="41" t="s">
        <v>108</v>
      </c>
      <c r="E87" s="203" t="s">
        <v>113</v>
      </c>
      <c r="F87" s="294"/>
      <c r="G87" s="151">
        <f t="shared" ref="G87:AD87" si="89">$C$87*SUM(G42:G44)*$P$5</f>
        <v>1644.0000000000002</v>
      </c>
      <c r="H87" s="151">
        <f t="shared" si="89"/>
        <v>3353.76</v>
      </c>
      <c r="I87" s="151">
        <f t="shared" si="89"/>
        <v>6839.0400000000009</v>
      </c>
      <c r="J87" s="151">
        <f t="shared" si="89"/>
        <v>8483.0400000000009</v>
      </c>
      <c r="K87" s="151">
        <f t="shared" si="89"/>
        <v>9600.9600000000009</v>
      </c>
      <c r="L87" s="151">
        <f t="shared" si="89"/>
        <v>9600.9600000000009</v>
      </c>
      <c r="M87" s="151">
        <f t="shared" si="89"/>
        <v>9600.9600000000009</v>
      </c>
      <c r="N87" s="151">
        <f t="shared" si="89"/>
        <v>9600.9600000000009</v>
      </c>
      <c r="O87" s="151">
        <f t="shared" si="89"/>
        <v>9600.9600000000009</v>
      </c>
      <c r="P87" s="151">
        <f t="shared" si="89"/>
        <v>9600.9600000000009</v>
      </c>
      <c r="Q87" s="151">
        <f t="shared" si="89"/>
        <v>9600.9600000000009</v>
      </c>
      <c r="R87" s="284">
        <f t="shared" si="89"/>
        <v>9600.9600000000009</v>
      </c>
      <c r="S87" s="289">
        <f t="shared" si="89"/>
        <v>9600.9600000000009</v>
      </c>
      <c r="T87" s="151">
        <f t="shared" si="89"/>
        <v>9600.9600000000009</v>
      </c>
      <c r="U87" s="151">
        <f t="shared" si="89"/>
        <v>9600.9600000000009</v>
      </c>
      <c r="V87" s="151">
        <f t="shared" si="89"/>
        <v>9600.9600000000009</v>
      </c>
      <c r="W87" s="151">
        <f t="shared" si="89"/>
        <v>9600.9600000000009</v>
      </c>
      <c r="X87" s="151">
        <f t="shared" si="89"/>
        <v>9600.9600000000009</v>
      </c>
      <c r="Y87" s="151">
        <f t="shared" si="89"/>
        <v>9600.9600000000009</v>
      </c>
      <c r="Z87" s="151">
        <f t="shared" si="89"/>
        <v>9600.9600000000009</v>
      </c>
      <c r="AA87" s="151">
        <f t="shared" si="89"/>
        <v>9600.9600000000009</v>
      </c>
      <c r="AB87" s="151">
        <f t="shared" si="89"/>
        <v>9600.9600000000009</v>
      </c>
      <c r="AC87" s="151">
        <f t="shared" si="89"/>
        <v>9600.9600000000009</v>
      </c>
      <c r="AD87" s="279">
        <f t="shared" si="89"/>
        <v>9600.9600000000009</v>
      </c>
      <c r="AE87" s="147"/>
      <c r="AF87" s="147"/>
    </row>
    <row r="88" spans="1:38" ht="30" customHeight="1">
      <c r="A88" s="207" t="s">
        <v>110</v>
      </c>
      <c r="B88" s="41" t="s">
        <v>54</v>
      </c>
      <c r="C88" s="41">
        <v>187</v>
      </c>
      <c r="D88" s="41" t="s">
        <v>52</v>
      </c>
      <c r="E88" s="76"/>
      <c r="F88" s="294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284"/>
      <c r="S88" s="289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279"/>
      <c r="AE88" s="147"/>
      <c r="AF88" s="147"/>
    </row>
    <row r="89" spans="1:38" ht="30" customHeight="1" thickBot="1">
      <c r="A89" s="82" t="s">
        <v>62</v>
      </c>
      <c r="B89" s="41" t="s">
        <v>54</v>
      </c>
      <c r="C89" s="70">
        <v>0.13100000000000001</v>
      </c>
      <c r="D89" s="69"/>
      <c r="E89" s="77"/>
      <c r="F89" s="295"/>
      <c r="G89" s="153">
        <f>SUM(G77:G88)*$C$89</f>
        <v>38406.580000000009</v>
      </c>
      <c r="H89" s="153">
        <f t="shared" ref="H89:R89" si="90">SUM(H77:H88)*$C$73</f>
        <v>80102.562880000012</v>
      </c>
      <c r="I89" s="153">
        <f t="shared" si="90"/>
        <v>162237.72352</v>
      </c>
      <c r="J89" s="153">
        <f t="shared" si="90"/>
        <v>230320.93664000003</v>
      </c>
      <c r="K89" s="153">
        <f t="shared" si="90"/>
        <v>261159.43936000005</v>
      </c>
      <c r="L89" s="153">
        <f t="shared" si="90"/>
        <v>261159.43936000005</v>
      </c>
      <c r="M89" s="153">
        <f t="shared" si="90"/>
        <v>261159.43936000005</v>
      </c>
      <c r="N89" s="153">
        <f t="shared" si="90"/>
        <v>261159.43936000005</v>
      </c>
      <c r="O89" s="153">
        <f t="shared" si="90"/>
        <v>261159.43936000005</v>
      </c>
      <c r="P89" s="153">
        <f t="shared" si="90"/>
        <v>287533.27648000006</v>
      </c>
      <c r="Q89" s="153">
        <f t="shared" si="90"/>
        <v>287533.27648000006</v>
      </c>
      <c r="R89" s="287">
        <f t="shared" si="90"/>
        <v>287533.27648000006</v>
      </c>
      <c r="S89" s="292">
        <f>SUM(S77:S88)*$C$89</f>
        <v>281095.96432000003</v>
      </c>
      <c r="T89" s="153">
        <f t="shared" ref="T89:AD89" si="91">SUM(T77:T88)*$C$73</f>
        <v>287533.27648000006</v>
      </c>
      <c r="U89" s="153">
        <f t="shared" si="91"/>
        <v>287533.27648000006</v>
      </c>
      <c r="V89" s="153">
        <f t="shared" si="91"/>
        <v>287533.27648000006</v>
      </c>
      <c r="W89" s="153">
        <f t="shared" si="91"/>
        <v>287533.27648000006</v>
      </c>
      <c r="X89" s="153">
        <f t="shared" si="91"/>
        <v>287533.27648000006</v>
      </c>
      <c r="Y89" s="153">
        <f t="shared" si="91"/>
        <v>287533.27648000006</v>
      </c>
      <c r="Z89" s="153">
        <f t="shared" si="91"/>
        <v>287533.27648000006</v>
      </c>
      <c r="AA89" s="153">
        <f t="shared" si="91"/>
        <v>287533.27648000006</v>
      </c>
      <c r="AB89" s="153">
        <f t="shared" si="91"/>
        <v>287533.27648000006</v>
      </c>
      <c r="AC89" s="153">
        <f t="shared" si="91"/>
        <v>287533.27648000006</v>
      </c>
      <c r="AD89" s="282">
        <f t="shared" si="91"/>
        <v>287533.27648000006</v>
      </c>
      <c r="AE89" s="147"/>
      <c r="AF89" s="147"/>
    </row>
    <row r="90" spans="1:38" ht="30" customHeight="1" thickBot="1">
      <c r="A90" s="11"/>
      <c r="B90" s="354"/>
      <c r="C90" s="354"/>
      <c r="D90" s="354"/>
      <c r="E90" s="354"/>
      <c r="F90" s="12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</row>
    <row r="91" spans="1:38" ht="30" customHeight="1" thickBot="1">
      <c r="A91" s="338" t="s">
        <v>87</v>
      </c>
      <c r="B91" s="339"/>
      <c r="C91" s="339"/>
      <c r="D91" s="339"/>
      <c r="E91" s="339"/>
      <c r="F91" s="129">
        <f t="shared" ref="F91:AC91" si="92">SUM(F104,F117,F119)</f>
        <v>760444.35</v>
      </c>
      <c r="G91" s="155">
        <f t="shared" si="92"/>
        <v>1581169.8257587128</v>
      </c>
      <c r="H91" s="155">
        <f t="shared" si="92"/>
        <v>1627419.8257587128</v>
      </c>
      <c r="I91" s="155">
        <f t="shared" si="92"/>
        <v>1577419.8257587128</v>
      </c>
      <c r="J91" s="155">
        <f t="shared" si="92"/>
        <v>1848842.1857587129</v>
      </c>
      <c r="K91" s="155">
        <f t="shared" si="92"/>
        <v>1848842.1857587129</v>
      </c>
      <c r="L91" s="155">
        <f t="shared" si="92"/>
        <v>1898842.1857587129</v>
      </c>
      <c r="M91" s="155">
        <f t="shared" si="92"/>
        <v>1848842.1857587129</v>
      </c>
      <c r="N91" s="155">
        <f t="shared" si="92"/>
        <v>1848842.1857587129</v>
      </c>
      <c r="O91" s="155">
        <f t="shared" si="92"/>
        <v>1848842.1857587129</v>
      </c>
      <c r="P91" s="155">
        <f t="shared" si="92"/>
        <v>2140369.9057587129</v>
      </c>
      <c r="Q91" s="155">
        <f t="shared" si="92"/>
        <v>2190369.9057587129</v>
      </c>
      <c r="R91" s="301">
        <f t="shared" si="92"/>
        <v>2140369.9057587129</v>
      </c>
      <c r="S91" s="302">
        <f t="shared" si="92"/>
        <v>2144119.9057587129</v>
      </c>
      <c r="T91" s="155">
        <f t="shared" si="92"/>
        <v>2190369.9057587129</v>
      </c>
      <c r="U91" s="155">
        <f t="shared" si="92"/>
        <v>2140369.9057587129</v>
      </c>
      <c r="V91" s="155">
        <f t="shared" si="92"/>
        <v>2140369.9057587129</v>
      </c>
      <c r="W91" s="155">
        <f t="shared" si="92"/>
        <v>2140369.9057587129</v>
      </c>
      <c r="X91" s="155">
        <f t="shared" si="92"/>
        <v>2190369.9057587129</v>
      </c>
      <c r="Y91" s="155">
        <f t="shared" si="92"/>
        <v>2140369.9057587129</v>
      </c>
      <c r="Z91" s="155">
        <f t="shared" si="92"/>
        <v>2140369.9057587129</v>
      </c>
      <c r="AA91" s="155">
        <f t="shared" si="92"/>
        <v>2256242.31</v>
      </c>
      <c r="AB91" s="155">
        <f t="shared" si="92"/>
        <v>2256242.31</v>
      </c>
      <c r="AC91" s="155">
        <f t="shared" si="92"/>
        <v>2306242.31</v>
      </c>
      <c r="AD91" s="303">
        <f t="shared" ref="AD91" si="93">SUM(AD104,AD117,AD119)</f>
        <v>2256242.31</v>
      </c>
      <c r="AE91" s="218"/>
      <c r="AF91" s="218"/>
    </row>
    <row r="92" spans="1:38" ht="12" customHeight="1" thickBot="1">
      <c r="A92" s="140"/>
      <c r="B92" s="140"/>
      <c r="C92" s="140"/>
      <c r="D92" s="140"/>
      <c r="E92" s="140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219"/>
      <c r="AF92" s="219"/>
      <c r="AG92"/>
    </row>
    <row r="93" spans="1:38" ht="30" customHeight="1">
      <c r="A93" s="378" t="s">
        <v>11</v>
      </c>
      <c r="B93" s="405"/>
      <c r="C93" s="405"/>
      <c r="D93" s="405"/>
      <c r="E93" s="379"/>
      <c r="F93" s="225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296">
        <v>0</v>
      </c>
      <c r="S93" s="225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4">
        <v>0</v>
      </c>
      <c r="AE93" s="216"/>
      <c r="AF93" s="216"/>
    </row>
    <row r="94" spans="1:38" ht="30" customHeight="1">
      <c r="A94" s="406" t="s">
        <v>83</v>
      </c>
      <c r="B94" s="407" t="s">
        <v>12</v>
      </c>
      <c r="C94" s="407"/>
      <c r="D94" s="407"/>
      <c r="E94" s="408"/>
      <c r="F94" s="409">
        <v>321000</v>
      </c>
      <c r="G94" s="337">
        <f>F94</f>
        <v>321000</v>
      </c>
      <c r="H94" s="337">
        <f>G94</f>
        <v>321000</v>
      </c>
      <c r="I94" s="337">
        <f t="shared" ref="I94:R94" si="94">H94</f>
        <v>321000</v>
      </c>
      <c r="J94" s="337">
        <f t="shared" si="94"/>
        <v>321000</v>
      </c>
      <c r="K94" s="337">
        <f t="shared" si="94"/>
        <v>321000</v>
      </c>
      <c r="L94" s="337">
        <f t="shared" si="94"/>
        <v>321000</v>
      </c>
      <c r="M94" s="337">
        <f t="shared" si="94"/>
        <v>321000</v>
      </c>
      <c r="N94" s="337">
        <f t="shared" si="94"/>
        <v>321000</v>
      </c>
      <c r="O94" s="336">
        <f t="shared" si="94"/>
        <v>321000</v>
      </c>
      <c r="P94" s="336">
        <f t="shared" si="94"/>
        <v>321000</v>
      </c>
      <c r="Q94" s="336">
        <f t="shared" si="94"/>
        <v>321000</v>
      </c>
      <c r="R94" s="345">
        <f t="shared" si="94"/>
        <v>321000</v>
      </c>
      <c r="S94" s="452">
        <f t="shared" ref="S94" si="95">R94</f>
        <v>321000</v>
      </c>
      <c r="T94" s="336">
        <f t="shared" ref="T94" si="96">S94</f>
        <v>321000</v>
      </c>
      <c r="U94" s="336">
        <f t="shared" ref="U94" si="97">T94</f>
        <v>321000</v>
      </c>
      <c r="V94" s="336">
        <f t="shared" ref="V94" si="98">U94</f>
        <v>321000</v>
      </c>
      <c r="W94" s="336">
        <f t="shared" ref="W94" si="99">V94</f>
        <v>321000</v>
      </c>
      <c r="X94" s="336">
        <f t="shared" ref="X94" si="100">W94</f>
        <v>321000</v>
      </c>
      <c r="Y94" s="336">
        <f t="shared" ref="Y94" si="101">X94</f>
        <v>321000</v>
      </c>
      <c r="Z94" s="336">
        <f t="shared" ref="Z94" si="102">Y94</f>
        <v>321000</v>
      </c>
      <c r="AA94" s="336">
        <f t="shared" ref="AA94" si="103">Z94</f>
        <v>321000</v>
      </c>
      <c r="AB94" s="336">
        <f t="shared" ref="AB94:AD94" si="104">AA94</f>
        <v>321000</v>
      </c>
      <c r="AC94" s="336">
        <f t="shared" si="104"/>
        <v>321000</v>
      </c>
      <c r="AD94" s="453">
        <f t="shared" si="104"/>
        <v>321000</v>
      </c>
      <c r="AE94" s="216"/>
      <c r="AF94" s="216"/>
    </row>
    <row r="95" spans="1:38" ht="30" customHeight="1">
      <c r="A95" s="406"/>
      <c r="B95" s="407"/>
      <c r="C95" s="407"/>
      <c r="D95" s="407"/>
      <c r="E95" s="408"/>
      <c r="F95" s="409"/>
      <c r="G95" s="337"/>
      <c r="H95" s="337"/>
      <c r="I95" s="337"/>
      <c r="J95" s="337"/>
      <c r="K95" s="337"/>
      <c r="L95" s="337"/>
      <c r="M95" s="337"/>
      <c r="N95" s="337"/>
      <c r="O95" s="336"/>
      <c r="P95" s="336"/>
      <c r="Q95" s="336"/>
      <c r="R95" s="345"/>
      <c r="S95" s="452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453"/>
      <c r="AE95" s="216"/>
      <c r="AF95" s="216"/>
      <c r="AH95" s="143" t="s">
        <v>89</v>
      </c>
      <c r="AI95" s="143"/>
      <c r="AJ95" s="143"/>
      <c r="AK95" s="144"/>
      <c r="AL95" s="144"/>
    </row>
    <row r="96" spans="1:38" ht="30" customHeight="1">
      <c r="A96" s="17" t="s">
        <v>84</v>
      </c>
      <c r="B96" s="189">
        <v>1350</v>
      </c>
      <c r="C96" s="15" t="s">
        <v>13</v>
      </c>
      <c r="D96" s="190">
        <v>8</v>
      </c>
      <c r="E96" s="6" t="s">
        <v>14</v>
      </c>
      <c r="F96" s="227"/>
      <c r="G96" s="20">
        <f t="shared" ref="G96:R96" si="105">SUM($B$96*$D$96*$G$4)</f>
        <v>237600</v>
      </c>
      <c r="H96" s="20">
        <f t="shared" si="105"/>
        <v>237600</v>
      </c>
      <c r="I96" s="20">
        <f t="shared" si="105"/>
        <v>237600</v>
      </c>
      <c r="J96" s="20">
        <f t="shared" si="105"/>
        <v>237600</v>
      </c>
      <c r="K96" s="20">
        <f t="shared" si="105"/>
        <v>237600</v>
      </c>
      <c r="L96" s="20">
        <f t="shared" si="105"/>
        <v>237600</v>
      </c>
      <c r="M96" s="20">
        <f t="shared" si="105"/>
        <v>237600</v>
      </c>
      <c r="N96" s="20">
        <f t="shared" si="105"/>
        <v>237600</v>
      </c>
      <c r="O96" s="20">
        <f t="shared" si="105"/>
        <v>237600</v>
      </c>
      <c r="P96" s="20">
        <f t="shared" si="105"/>
        <v>237600</v>
      </c>
      <c r="Q96" s="20">
        <f t="shared" si="105"/>
        <v>237600</v>
      </c>
      <c r="R96" s="297">
        <f t="shared" si="105"/>
        <v>237600</v>
      </c>
      <c r="S96" s="227">
        <f t="shared" ref="S96:AB97" si="106">SUM($B$96*$D$96*$G$4)</f>
        <v>237600</v>
      </c>
      <c r="T96" s="20">
        <f t="shared" si="106"/>
        <v>237600</v>
      </c>
      <c r="U96" s="20">
        <f t="shared" si="106"/>
        <v>237600</v>
      </c>
      <c r="V96" s="20">
        <f t="shared" si="106"/>
        <v>237600</v>
      </c>
      <c r="W96" s="20">
        <f t="shared" si="106"/>
        <v>237600</v>
      </c>
      <c r="X96" s="20">
        <f t="shared" si="106"/>
        <v>237600</v>
      </c>
      <c r="Y96" s="20">
        <f t="shared" si="106"/>
        <v>237600</v>
      </c>
      <c r="Z96" s="20">
        <f t="shared" si="106"/>
        <v>237600</v>
      </c>
      <c r="AA96" s="20">
        <f t="shared" si="106"/>
        <v>237600</v>
      </c>
      <c r="AB96" s="20">
        <f t="shared" si="106"/>
        <v>237600</v>
      </c>
      <c r="AC96" s="20">
        <f>SUM($B$96*$D$96*$G$4)</f>
        <v>237600</v>
      </c>
      <c r="AD96" s="21">
        <f>SUM($B$96*$D$96*$G$4)</f>
        <v>237600</v>
      </c>
      <c r="AE96" s="216"/>
      <c r="AF96" s="216"/>
      <c r="AH96" s="145" t="s">
        <v>88</v>
      </c>
      <c r="AI96" s="143"/>
      <c r="AJ96" s="143"/>
      <c r="AK96" s="144"/>
      <c r="AL96" s="144"/>
    </row>
    <row r="97" spans="1:38" ht="30" customHeight="1">
      <c r="A97" s="17" t="s">
        <v>84</v>
      </c>
      <c r="B97" s="189">
        <v>1350</v>
      </c>
      <c r="C97" s="15" t="s">
        <v>13</v>
      </c>
      <c r="D97" s="190">
        <v>8</v>
      </c>
      <c r="E97" s="6" t="s">
        <v>14</v>
      </c>
      <c r="F97" s="227"/>
      <c r="G97" s="20">
        <f>SUM($B$97*$D$97*$G$4)</f>
        <v>237600</v>
      </c>
      <c r="H97" s="20">
        <f t="shared" ref="H97:R97" si="107">SUM($B$96*$D$96*$G$4)</f>
        <v>237600</v>
      </c>
      <c r="I97" s="20">
        <f t="shared" si="107"/>
        <v>237600</v>
      </c>
      <c r="J97" s="20">
        <f t="shared" si="107"/>
        <v>237600</v>
      </c>
      <c r="K97" s="20">
        <f t="shared" si="107"/>
        <v>237600</v>
      </c>
      <c r="L97" s="20">
        <f t="shared" si="107"/>
        <v>237600</v>
      </c>
      <c r="M97" s="20">
        <f t="shared" si="107"/>
        <v>237600</v>
      </c>
      <c r="N97" s="20">
        <f t="shared" si="107"/>
        <v>237600</v>
      </c>
      <c r="O97" s="20">
        <f t="shared" si="107"/>
        <v>237600</v>
      </c>
      <c r="P97" s="20">
        <f t="shared" si="107"/>
        <v>237600</v>
      </c>
      <c r="Q97" s="20">
        <f t="shared" si="107"/>
        <v>237600</v>
      </c>
      <c r="R97" s="297">
        <f t="shared" si="107"/>
        <v>237600</v>
      </c>
      <c r="S97" s="227">
        <f t="shared" si="106"/>
        <v>237600</v>
      </c>
      <c r="T97" s="20">
        <f t="shared" si="106"/>
        <v>237600</v>
      </c>
      <c r="U97" s="20">
        <f t="shared" si="106"/>
        <v>237600</v>
      </c>
      <c r="V97" s="20">
        <f t="shared" si="106"/>
        <v>237600</v>
      </c>
      <c r="W97" s="20">
        <f t="shared" si="106"/>
        <v>237600</v>
      </c>
      <c r="X97" s="20">
        <f t="shared" si="106"/>
        <v>237600</v>
      </c>
      <c r="Y97" s="20">
        <f t="shared" si="106"/>
        <v>237600</v>
      </c>
      <c r="Z97" s="20">
        <f t="shared" si="106"/>
        <v>237600</v>
      </c>
      <c r="AA97" s="20">
        <f t="shared" si="106"/>
        <v>237600</v>
      </c>
      <c r="AB97" s="20">
        <f t="shared" si="106"/>
        <v>237600</v>
      </c>
      <c r="AC97" s="20">
        <f>SUM($B$96*$D$96*$G$4)</f>
        <v>237600</v>
      </c>
      <c r="AD97" s="21">
        <f>SUM($B$96*$D$96*$G$4)</f>
        <v>237600</v>
      </c>
      <c r="AE97" s="216"/>
      <c r="AF97" s="216"/>
      <c r="AH97" s="145" t="s">
        <v>88</v>
      </c>
      <c r="AI97" s="143"/>
      <c r="AJ97" s="143"/>
      <c r="AK97" s="144"/>
      <c r="AL97" s="144"/>
    </row>
    <row r="98" spans="1:38" ht="30" customHeight="1">
      <c r="A98" s="17" t="s">
        <v>85</v>
      </c>
      <c r="B98" s="189">
        <v>1200</v>
      </c>
      <c r="C98" s="15" t="s">
        <v>15</v>
      </c>
      <c r="D98" s="190">
        <v>4</v>
      </c>
      <c r="E98" s="6" t="s">
        <v>16</v>
      </c>
      <c r="F98" s="227"/>
      <c r="G98" s="20">
        <f t="shared" ref="G98:R98" si="108">SUM($B$98*$D$98*$G$4)</f>
        <v>105600</v>
      </c>
      <c r="H98" s="20">
        <f t="shared" si="108"/>
        <v>105600</v>
      </c>
      <c r="I98" s="20">
        <f t="shared" si="108"/>
        <v>105600</v>
      </c>
      <c r="J98" s="20">
        <f t="shared" si="108"/>
        <v>105600</v>
      </c>
      <c r="K98" s="20">
        <f t="shared" si="108"/>
        <v>105600</v>
      </c>
      <c r="L98" s="20">
        <f t="shared" si="108"/>
        <v>105600</v>
      </c>
      <c r="M98" s="20">
        <f t="shared" si="108"/>
        <v>105600</v>
      </c>
      <c r="N98" s="20">
        <f t="shared" si="108"/>
        <v>105600</v>
      </c>
      <c r="O98" s="20">
        <f t="shared" si="108"/>
        <v>105600</v>
      </c>
      <c r="P98" s="20">
        <f t="shared" si="108"/>
        <v>105600</v>
      </c>
      <c r="Q98" s="20">
        <f t="shared" si="108"/>
        <v>105600</v>
      </c>
      <c r="R98" s="297">
        <f t="shared" si="108"/>
        <v>105600</v>
      </c>
      <c r="S98" s="227">
        <f t="shared" ref="S98:AB98" si="109">SUM($B$98*$D$98*$G$4)</f>
        <v>105600</v>
      </c>
      <c r="T98" s="20">
        <f t="shared" si="109"/>
        <v>105600</v>
      </c>
      <c r="U98" s="20">
        <f t="shared" si="109"/>
        <v>105600</v>
      </c>
      <c r="V98" s="20">
        <f t="shared" si="109"/>
        <v>105600</v>
      </c>
      <c r="W98" s="20">
        <f t="shared" si="109"/>
        <v>105600</v>
      </c>
      <c r="X98" s="20">
        <f t="shared" si="109"/>
        <v>105600</v>
      </c>
      <c r="Y98" s="20">
        <f t="shared" si="109"/>
        <v>105600</v>
      </c>
      <c r="Z98" s="20">
        <f t="shared" si="109"/>
        <v>105600</v>
      </c>
      <c r="AA98" s="20">
        <f t="shared" si="109"/>
        <v>105600</v>
      </c>
      <c r="AB98" s="20">
        <f t="shared" si="109"/>
        <v>105600</v>
      </c>
      <c r="AC98" s="20">
        <f>SUM($B$98*$D$98*$G$4)</f>
        <v>105600</v>
      </c>
      <c r="AD98" s="21">
        <f>SUM($B$98*$D$98*$G$4)</f>
        <v>105600</v>
      </c>
      <c r="AE98" s="216"/>
      <c r="AF98" s="216"/>
      <c r="AH98" s="145"/>
      <c r="AI98" s="143"/>
      <c r="AJ98" s="143"/>
      <c r="AK98" s="144"/>
      <c r="AL98" s="144"/>
    </row>
    <row r="99" spans="1:38" ht="30" customHeight="1">
      <c r="A99" s="146" t="s">
        <v>91</v>
      </c>
      <c r="B99" s="189">
        <v>1350</v>
      </c>
      <c r="C99" s="15" t="s">
        <v>13</v>
      </c>
      <c r="D99" s="190">
        <v>8</v>
      </c>
      <c r="E99" s="6" t="s">
        <v>16</v>
      </c>
      <c r="F99" s="227"/>
      <c r="G99" s="315"/>
      <c r="H99" s="315"/>
      <c r="I99" s="315"/>
      <c r="J99" s="315">
        <f t="shared" ref="J99:R99" si="110">SUM($B$99*$D$99*$G$4)</f>
        <v>237600</v>
      </c>
      <c r="K99" s="315">
        <f t="shared" si="110"/>
        <v>237600</v>
      </c>
      <c r="L99" s="315">
        <f t="shared" si="110"/>
        <v>237600</v>
      </c>
      <c r="M99" s="315">
        <f t="shared" si="110"/>
        <v>237600</v>
      </c>
      <c r="N99" s="315">
        <f t="shared" si="110"/>
        <v>237600</v>
      </c>
      <c r="O99" s="315">
        <f t="shared" si="110"/>
        <v>237600</v>
      </c>
      <c r="P99" s="315">
        <f t="shared" si="110"/>
        <v>237600</v>
      </c>
      <c r="Q99" s="315">
        <f t="shared" si="110"/>
        <v>237600</v>
      </c>
      <c r="R99" s="316">
        <f t="shared" si="110"/>
        <v>237600</v>
      </c>
      <c r="S99" s="317">
        <f t="shared" ref="S99:AB99" si="111">SUM($B$99*$D$99*$G$4)</f>
        <v>237600</v>
      </c>
      <c r="T99" s="315">
        <f t="shared" si="111"/>
        <v>237600</v>
      </c>
      <c r="U99" s="315">
        <f t="shared" si="111"/>
        <v>237600</v>
      </c>
      <c r="V99" s="315">
        <f t="shared" si="111"/>
        <v>237600</v>
      </c>
      <c r="W99" s="315">
        <f t="shared" si="111"/>
        <v>237600</v>
      </c>
      <c r="X99" s="315">
        <f t="shared" si="111"/>
        <v>237600</v>
      </c>
      <c r="Y99" s="315">
        <f t="shared" si="111"/>
        <v>237600</v>
      </c>
      <c r="Z99" s="315">
        <f t="shared" si="111"/>
        <v>237600</v>
      </c>
      <c r="AA99" s="315">
        <f t="shared" si="111"/>
        <v>237600</v>
      </c>
      <c r="AB99" s="315">
        <f t="shared" si="111"/>
        <v>237600</v>
      </c>
      <c r="AC99" s="315">
        <f>SUM($B$99*$D$99*$G$4)</f>
        <v>237600</v>
      </c>
      <c r="AD99" s="318">
        <f>SUM($B$99*$D$99*$G$4)</f>
        <v>237600</v>
      </c>
      <c r="AE99" s="333" t="s">
        <v>209</v>
      </c>
      <c r="AF99" s="216"/>
      <c r="AH99" s="145" t="s">
        <v>90</v>
      </c>
      <c r="AI99" s="143"/>
      <c r="AJ99" s="143"/>
      <c r="AK99" s="144"/>
      <c r="AL99" s="144"/>
    </row>
    <row r="100" spans="1:38" ht="30" customHeight="1">
      <c r="A100" s="146" t="s">
        <v>93</v>
      </c>
      <c r="B100" s="189">
        <v>1450</v>
      </c>
      <c r="C100" s="15" t="s">
        <v>13</v>
      </c>
      <c r="D100" s="190">
        <v>8</v>
      </c>
      <c r="E100" s="6" t="s">
        <v>16</v>
      </c>
      <c r="F100" s="227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>
        <f>SUM($B$100*$D$100*$G$4)</f>
        <v>255200</v>
      </c>
      <c r="Q100" s="315">
        <f>SUM($B$100*$D$100*$G$4)</f>
        <v>255200</v>
      </c>
      <c r="R100" s="316">
        <f>SUM($B$100*$D$100*$G$4)</f>
        <v>255200</v>
      </c>
      <c r="S100" s="317">
        <f t="shared" ref="S100:AB100" si="112">SUM($B$100*$D$100*$G$4)</f>
        <v>255200</v>
      </c>
      <c r="T100" s="315">
        <f t="shared" si="112"/>
        <v>255200</v>
      </c>
      <c r="U100" s="315">
        <f t="shared" si="112"/>
        <v>255200</v>
      </c>
      <c r="V100" s="315">
        <f t="shared" si="112"/>
        <v>255200</v>
      </c>
      <c r="W100" s="315">
        <f t="shared" si="112"/>
        <v>255200</v>
      </c>
      <c r="X100" s="315">
        <f t="shared" si="112"/>
        <v>255200</v>
      </c>
      <c r="Y100" s="315">
        <f t="shared" si="112"/>
        <v>255200</v>
      </c>
      <c r="Z100" s="315">
        <f t="shared" si="112"/>
        <v>255200</v>
      </c>
      <c r="AA100" s="315">
        <f t="shared" si="112"/>
        <v>255200</v>
      </c>
      <c r="AB100" s="315">
        <f t="shared" si="112"/>
        <v>255200</v>
      </c>
      <c r="AC100" s="315">
        <f>SUM($B$100*$D$100*$G$4)</f>
        <v>255200</v>
      </c>
      <c r="AD100" s="318">
        <f>SUM($B$100*$D$100*$G$4)</f>
        <v>255200</v>
      </c>
      <c r="AE100" s="333"/>
      <c r="AF100" s="216"/>
      <c r="AH100" s="145" t="s">
        <v>92</v>
      </c>
      <c r="AI100" s="143"/>
      <c r="AJ100" s="143"/>
      <c r="AK100" s="144"/>
      <c r="AL100" s="144"/>
    </row>
    <row r="101" spans="1:38" ht="30" customHeight="1">
      <c r="A101" s="17" t="s">
        <v>207</v>
      </c>
      <c r="B101" s="18"/>
      <c r="C101" s="15"/>
      <c r="D101" s="19"/>
      <c r="E101" s="6"/>
      <c r="F101" s="227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97"/>
      <c r="S101" s="227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1"/>
      <c r="AE101" s="216"/>
      <c r="AF101" s="216"/>
      <c r="AH101" s="142"/>
      <c r="AI101" s="142"/>
      <c r="AJ101" s="142"/>
    </row>
    <row r="102" spans="1:38" ht="30" customHeight="1">
      <c r="A102" s="17"/>
      <c r="B102" s="18"/>
      <c r="C102" s="15"/>
      <c r="D102" s="19"/>
      <c r="E102" s="6"/>
      <c r="F102" s="227"/>
      <c r="G102" s="221"/>
      <c r="H102" s="20">
        <f t="shared" ref="H102:R102" si="113">SUM($B$102*$D$102*$G$4)</f>
        <v>0</v>
      </c>
      <c r="I102" s="20">
        <f t="shared" si="113"/>
        <v>0</v>
      </c>
      <c r="J102" s="20">
        <f t="shared" si="113"/>
        <v>0</v>
      </c>
      <c r="K102" s="20">
        <f t="shared" si="113"/>
        <v>0</v>
      </c>
      <c r="L102" s="20">
        <f t="shared" si="113"/>
        <v>0</v>
      </c>
      <c r="M102" s="20">
        <f t="shared" si="113"/>
        <v>0</v>
      </c>
      <c r="N102" s="20">
        <f t="shared" si="113"/>
        <v>0</v>
      </c>
      <c r="O102" s="20">
        <f t="shared" si="113"/>
        <v>0</v>
      </c>
      <c r="P102" s="20">
        <f t="shared" si="113"/>
        <v>0</v>
      </c>
      <c r="Q102" s="20">
        <f t="shared" si="113"/>
        <v>0</v>
      </c>
      <c r="R102" s="297">
        <f t="shared" si="113"/>
        <v>0</v>
      </c>
      <c r="S102" s="227">
        <f t="shared" ref="S102:AB102" si="114">SUM($B$102*$D$102*$G$4)</f>
        <v>0</v>
      </c>
      <c r="T102" s="20">
        <f t="shared" si="114"/>
        <v>0</v>
      </c>
      <c r="U102" s="20">
        <f t="shared" si="114"/>
        <v>0</v>
      </c>
      <c r="V102" s="20">
        <f t="shared" si="114"/>
        <v>0</v>
      </c>
      <c r="W102" s="20">
        <f t="shared" si="114"/>
        <v>0</v>
      </c>
      <c r="X102" s="20">
        <f t="shared" si="114"/>
        <v>0</v>
      </c>
      <c r="Y102" s="20">
        <f t="shared" si="114"/>
        <v>0</v>
      </c>
      <c r="Z102" s="20">
        <f t="shared" si="114"/>
        <v>0</v>
      </c>
      <c r="AA102" s="20">
        <f t="shared" si="114"/>
        <v>0</v>
      </c>
      <c r="AB102" s="20">
        <f t="shared" si="114"/>
        <v>0</v>
      </c>
      <c r="AC102" s="20">
        <f>SUM($B$102*$D$102*$G$4)</f>
        <v>0</v>
      </c>
      <c r="AD102" s="21">
        <f>SUM($B$102*$D$102*$G$4)</f>
        <v>0</v>
      </c>
      <c r="AE102" s="216"/>
      <c r="AF102" s="216"/>
    </row>
    <row r="103" spans="1:38" ht="30" customHeight="1" thickBot="1">
      <c r="A103" s="410" t="s">
        <v>17</v>
      </c>
      <c r="B103" s="411"/>
      <c r="C103" s="411"/>
      <c r="D103" s="412"/>
      <c r="E103" s="220">
        <v>0.14235</v>
      </c>
      <c r="F103" s="228">
        <f t="shared" ref="F103:R103" si="115">SUM(F93:F102)*$E$103</f>
        <v>45694.35</v>
      </c>
      <c r="G103" s="223">
        <f t="shared" si="115"/>
        <v>128371.23000000001</v>
      </c>
      <c r="H103" s="223">
        <f t="shared" si="115"/>
        <v>128371.23000000001</v>
      </c>
      <c r="I103" s="223">
        <f t="shared" si="115"/>
        <v>128371.23000000001</v>
      </c>
      <c r="J103" s="223">
        <f t="shared" si="115"/>
        <v>162193.59</v>
      </c>
      <c r="K103" s="223">
        <f t="shared" si="115"/>
        <v>162193.59</v>
      </c>
      <c r="L103" s="223">
        <f t="shared" si="115"/>
        <v>162193.59</v>
      </c>
      <c r="M103" s="223">
        <f t="shared" si="115"/>
        <v>162193.59</v>
      </c>
      <c r="N103" s="223">
        <f t="shared" si="115"/>
        <v>162193.59</v>
      </c>
      <c r="O103" s="223">
        <f t="shared" si="115"/>
        <v>162193.59</v>
      </c>
      <c r="P103" s="223">
        <f t="shared" si="115"/>
        <v>198521.31</v>
      </c>
      <c r="Q103" s="223">
        <f t="shared" si="115"/>
        <v>198521.31</v>
      </c>
      <c r="R103" s="298">
        <f t="shared" si="115"/>
        <v>198521.31</v>
      </c>
      <c r="S103" s="228">
        <f t="shared" ref="S103:AB103" si="116">SUM(S93:S102)*$E$103</f>
        <v>198521.31</v>
      </c>
      <c r="T103" s="223">
        <f t="shared" si="116"/>
        <v>198521.31</v>
      </c>
      <c r="U103" s="223">
        <f t="shared" si="116"/>
        <v>198521.31</v>
      </c>
      <c r="V103" s="223">
        <f t="shared" si="116"/>
        <v>198521.31</v>
      </c>
      <c r="W103" s="223">
        <f t="shared" si="116"/>
        <v>198521.31</v>
      </c>
      <c r="X103" s="223">
        <f t="shared" si="116"/>
        <v>198521.31</v>
      </c>
      <c r="Y103" s="223">
        <f t="shared" si="116"/>
        <v>198521.31</v>
      </c>
      <c r="Z103" s="223">
        <f t="shared" si="116"/>
        <v>198521.31</v>
      </c>
      <c r="AA103" s="223">
        <f t="shared" si="116"/>
        <v>198521.31</v>
      </c>
      <c r="AB103" s="223">
        <f t="shared" si="116"/>
        <v>198521.31</v>
      </c>
      <c r="AC103" s="223">
        <f>SUM(AC93:AC102)*$E$103</f>
        <v>198521.31</v>
      </c>
      <c r="AD103" s="224">
        <f>SUM(AD93:AD102)*$E$103</f>
        <v>198521.31</v>
      </c>
      <c r="AE103" s="216"/>
      <c r="AF103" s="216"/>
    </row>
    <row r="104" spans="1:38" s="10" customFormat="1" ht="30" customHeight="1" thickBot="1">
      <c r="A104" s="23"/>
      <c r="B104" s="24"/>
      <c r="C104" s="25"/>
      <c r="D104" s="26"/>
      <c r="E104" s="26"/>
      <c r="F104" s="27">
        <f t="shared" ref="F104:AD104" si="117">SUM(F93:F103)</f>
        <v>366694.35</v>
      </c>
      <c r="G104" s="28">
        <f t="shared" si="117"/>
        <v>1030171.23</v>
      </c>
      <c r="H104" s="28">
        <f t="shared" si="117"/>
        <v>1030171.23</v>
      </c>
      <c r="I104" s="28">
        <f t="shared" si="117"/>
        <v>1030171.23</v>
      </c>
      <c r="J104" s="28">
        <f t="shared" si="117"/>
        <v>1301593.5900000001</v>
      </c>
      <c r="K104" s="28">
        <f t="shared" si="117"/>
        <v>1301593.5900000001</v>
      </c>
      <c r="L104" s="28">
        <f t="shared" si="117"/>
        <v>1301593.5900000001</v>
      </c>
      <c r="M104" s="28">
        <f t="shared" si="117"/>
        <v>1301593.5900000001</v>
      </c>
      <c r="N104" s="28">
        <f t="shared" si="117"/>
        <v>1301593.5900000001</v>
      </c>
      <c r="O104" s="28">
        <f t="shared" si="117"/>
        <v>1301593.5900000001</v>
      </c>
      <c r="P104" s="28">
        <f t="shared" si="117"/>
        <v>1593121.31</v>
      </c>
      <c r="Q104" s="28">
        <f t="shared" si="117"/>
        <v>1593121.31</v>
      </c>
      <c r="R104" s="299">
        <f t="shared" si="117"/>
        <v>1593121.31</v>
      </c>
      <c r="S104" s="300">
        <f t="shared" si="117"/>
        <v>1593121.31</v>
      </c>
      <c r="T104" s="28">
        <f t="shared" si="117"/>
        <v>1593121.31</v>
      </c>
      <c r="U104" s="28">
        <f t="shared" si="117"/>
        <v>1593121.31</v>
      </c>
      <c r="V104" s="28">
        <f t="shared" si="117"/>
        <v>1593121.31</v>
      </c>
      <c r="W104" s="28">
        <f t="shared" si="117"/>
        <v>1593121.31</v>
      </c>
      <c r="X104" s="28">
        <f t="shared" si="117"/>
        <v>1593121.31</v>
      </c>
      <c r="Y104" s="28">
        <f t="shared" si="117"/>
        <v>1593121.31</v>
      </c>
      <c r="Z104" s="28">
        <f t="shared" si="117"/>
        <v>1593121.31</v>
      </c>
      <c r="AA104" s="28">
        <f t="shared" si="117"/>
        <v>1593121.31</v>
      </c>
      <c r="AB104" s="28">
        <f t="shared" si="117"/>
        <v>1593121.31</v>
      </c>
      <c r="AC104" s="28">
        <f t="shared" si="117"/>
        <v>1593121.31</v>
      </c>
      <c r="AD104" s="222">
        <f t="shared" si="117"/>
        <v>1593121.31</v>
      </c>
      <c r="AE104" s="238"/>
      <c r="AF104" s="238"/>
      <c r="AG104" s="98"/>
    </row>
    <row r="105" spans="1:38" s="32" customFormat="1" ht="9.5">
      <c r="A105" s="29"/>
      <c r="B105" s="30"/>
      <c r="C105" s="30"/>
      <c r="D105" s="29"/>
      <c r="E105" s="29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239"/>
      <c r="AF105" s="239"/>
      <c r="AG105" s="99"/>
    </row>
    <row r="106" spans="1:38" s="32" customFormat="1" ht="9.5">
      <c r="A106" s="29"/>
      <c r="B106" s="30"/>
      <c r="C106" s="30"/>
      <c r="D106" s="29"/>
      <c r="E106" s="29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239"/>
      <c r="AF106" s="239"/>
      <c r="AG106" s="99"/>
    </row>
    <row r="107" spans="1:38" ht="30" customHeight="1" thickBot="1">
      <c r="A107" s="11"/>
      <c r="B107" s="33"/>
      <c r="C107" s="34" t="s">
        <v>82</v>
      </c>
      <c r="D107" s="12"/>
      <c r="E107" s="12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216"/>
      <c r="AF107" s="216"/>
    </row>
    <row r="108" spans="1:38" ht="30" customHeight="1">
      <c r="A108" s="36" t="s">
        <v>210</v>
      </c>
      <c r="B108" s="37" t="s">
        <v>18</v>
      </c>
      <c r="C108" s="37">
        <f>F108*5</f>
        <v>1000000</v>
      </c>
      <c r="D108" s="418" t="s">
        <v>19</v>
      </c>
      <c r="E108" s="419"/>
      <c r="F108" s="319">
        <v>200000</v>
      </c>
      <c r="G108" s="320">
        <v>200000</v>
      </c>
      <c r="H108" s="320">
        <v>200000</v>
      </c>
      <c r="I108" s="320">
        <v>200000</v>
      </c>
      <c r="J108" s="320">
        <v>200000</v>
      </c>
      <c r="K108" s="320">
        <v>200000</v>
      </c>
      <c r="L108" s="320">
        <v>200000</v>
      </c>
      <c r="M108" s="320">
        <v>200000</v>
      </c>
      <c r="N108" s="320">
        <v>200000</v>
      </c>
      <c r="O108" s="320">
        <v>200000</v>
      </c>
      <c r="P108" s="320">
        <v>200000</v>
      </c>
      <c r="Q108" s="320">
        <v>200000</v>
      </c>
      <c r="R108" s="321">
        <v>200000</v>
      </c>
      <c r="S108" s="322">
        <v>200000</v>
      </c>
      <c r="T108" s="320">
        <v>200000</v>
      </c>
      <c r="U108" s="320">
        <v>200000</v>
      </c>
      <c r="V108" s="320">
        <v>200000</v>
      </c>
      <c r="W108" s="320">
        <v>200000</v>
      </c>
      <c r="X108" s="320">
        <v>200000</v>
      </c>
      <c r="Y108" s="320">
        <v>200000</v>
      </c>
      <c r="Z108" s="320">
        <v>200000</v>
      </c>
      <c r="AA108" s="320">
        <v>200000</v>
      </c>
      <c r="AB108" s="320">
        <v>200000</v>
      </c>
      <c r="AC108" s="320">
        <v>200000</v>
      </c>
      <c r="AD108" s="323">
        <v>200000</v>
      </c>
      <c r="AE108" s="324" t="s">
        <v>211</v>
      </c>
      <c r="AF108" s="79"/>
    </row>
    <row r="109" spans="1:38" ht="30" customHeight="1">
      <c r="A109" s="38" t="s">
        <v>20</v>
      </c>
      <c r="B109" s="408"/>
      <c r="C109" s="413"/>
      <c r="D109" s="413"/>
      <c r="E109" s="414"/>
      <c r="F109" s="252">
        <v>50000</v>
      </c>
      <c r="G109" s="191">
        <v>50000</v>
      </c>
      <c r="H109" s="191">
        <v>50000</v>
      </c>
      <c r="I109" s="191">
        <v>50000</v>
      </c>
      <c r="J109" s="192">
        <f t="shared" ref="J109:R109" si="118">I109</f>
        <v>50000</v>
      </c>
      <c r="K109" s="192">
        <f t="shared" si="118"/>
        <v>50000</v>
      </c>
      <c r="L109" s="192">
        <f t="shared" si="118"/>
        <v>50000</v>
      </c>
      <c r="M109" s="192">
        <f t="shared" si="118"/>
        <v>50000</v>
      </c>
      <c r="N109" s="192">
        <f t="shared" si="118"/>
        <v>50000</v>
      </c>
      <c r="O109" s="192">
        <f t="shared" si="118"/>
        <v>50000</v>
      </c>
      <c r="P109" s="192">
        <f t="shared" si="118"/>
        <v>50000</v>
      </c>
      <c r="Q109" s="192">
        <f t="shared" si="118"/>
        <v>50000</v>
      </c>
      <c r="R109" s="304">
        <f t="shared" si="118"/>
        <v>50000</v>
      </c>
      <c r="S109" s="268">
        <v>50000</v>
      </c>
      <c r="T109" s="191">
        <v>50000</v>
      </c>
      <c r="U109" s="191">
        <v>50000</v>
      </c>
      <c r="V109" s="192">
        <f t="shared" ref="V109" si="119">U109</f>
        <v>50000</v>
      </c>
      <c r="W109" s="192">
        <f t="shared" ref="W109" si="120">V109</f>
        <v>50000</v>
      </c>
      <c r="X109" s="192">
        <f t="shared" ref="X109" si="121">W109</f>
        <v>50000</v>
      </c>
      <c r="Y109" s="192">
        <f t="shared" ref="Y109" si="122">X109</f>
        <v>50000</v>
      </c>
      <c r="Z109" s="192">
        <f t="shared" ref="Z109" si="123">Y109</f>
        <v>50000</v>
      </c>
      <c r="AA109" s="192">
        <f t="shared" ref="AA109" si="124">Z109</f>
        <v>50000</v>
      </c>
      <c r="AB109" s="192">
        <f t="shared" ref="AB109" si="125">AA109</f>
        <v>50000</v>
      </c>
      <c r="AC109" s="192">
        <f t="shared" ref="AC109" si="126">AB109</f>
        <v>50000</v>
      </c>
      <c r="AD109" s="193">
        <f t="shared" ref="AD109" si="127">AC109</f>
        <v>50000</v>
      </c>
      <c r="AE109" s="216"/>
      <c r="AF109" s="216"/>
    </row>
    <row r="110" spans="1:38" ht="30" customHeight="1">
      <c r="A110" s="38" t="s">
        <v>21</v>
      </c>
      <c r="B110" s="408"/>
      <c r="C110" s="413"/>
      <c r="D110" s="413"/>
      <c r="E110" s="414"/>
      <c r="F110" s="307">
        <v>50000</v>
      </c>
      <c r="G110" s="192">
        <v>50000</v>
      </c>
      <c r="H110" s="192">
        <v>50000</v>
      </c>
      <c r="I110" s="192">
        <v>50000</v>
      </c>
      <c r="J110" s="192">
        <v>50000</v>
      </c>
      <c r="K110" s="192">
        <v>50000</v>
      </c>
      <c r="L110" s="192">
        <v>50000</v>
      </c>
      <c r="M110" s="192">
        <v>50000</v>
      </c>
      <c r="N110" s="192">
        <v>50000</v>
      </c>
      <c r="O110" s="192">
        <v>50000</v>
      </c>
      <c r="P110" s="192">
        <v>50000</v>
      </c>
      <c r="Q110" s="192">
        <v>50000</v>
      </c>
      <c r="R110" s="304">
        <v>50000</v>
      </c>
      <c r="S110" s="226">
        <v>50000</v>
      </c>
      <c r="T110" s="192">
        <v>50000</v>
      </c>
      <c r="U110" s="192">
        <v>50000</v>
      </c>
      <c r="V110" s="192">
        <v>50000</v>
      </c>
      <c r="W110" s="192">
        <v>50000</v>
      </c>
      <c r="X110" s="192">
        <v>50000</v>
      </c>
      <c r="Y110" s="192">
        <v>50000</v>
      </c>
      <c r="Z110" s="192">
        <v>50000</v>
      </c>
      <c r="AA110" s="192">
        <v>50000</v>
      </c>
      <c r="AB110" s="192">
        <v>50000</v>
      </c>
      <c r="AC110" s="192">
        <v>50000</v>
      </c>
      <c r="AD110" s="193">
        <v>50000</v>
      </c>
      <c r="AE110" s="216"/>
      <c r="AF110" s="216"/>
    </row>
    <row r="111" spans="1:38" ht="30" customHeight="1">
      <c r="A111" s="38" t="s">
        <v>22</v>
      </c>
      <c r="B111" s="6" t="s">
        <v>23</v>
      </c>
      <c r="C111" s="41">
        <f>75000/12</f>
        <v>6250</v>
      </c>
      <c r="D111" s="413"/>
      <c r="E111" s="414"/>
      <c r="F111" s="307">
        <f>6250*3</f>
        <v>18750</v>
      </c>
      <c r="G111" s="192">
        <v>18750</v>
      </c>
      <c r="H111" s="192">
        <f t="shared" ref="H111:AD111" si="128">5000*3</f>
        <v>15000</v>
      </c>
      <c r="I111" s="192">
        <f t="shared" si="128"/>
        <v>15000</v>
      </c>
      <c r="J111" s="192">
        <f t="shared" si="128"/>
        <v>15000</v>
      </c>
      <c r="K111" s="192">
        <f t="shared" si="128"/>
        <v>15000</v>
      </c>
      <c r="L111" s="192">
        <f t="shared" si="128"/>
        <v>15000</v>
      </c>
      <c r="M111" s="192">
        <f t="shared" si="128"/>
        <v>15000</v>
      </c>
      <c r="N111" s="192">
        <f t="shared" si="128"/>
        <v>15000</v>
      </c>
      <c r="O111" s="192">
        <f t="shared" si="128"/>
        <v>15000</v>
      </c>
      <c r="P111" s="192">
        <f t="shared" si="128"/>
        <v>15000</v>
      </c>
      <c r="Q111" s="192">
        <f t="shared" si="128"/>
        <v>15000</v>
      </c>
      <c r="R111" s="304">
        <f t="shared" si="128"/>
        <v>15000</v>
      </c>
      <c r="S111" s="226">
        <v>18750</v>
      </c>
      <c r="T111" s="192">
        <f t="shared" si="128"/>
        <v>15000</v>
      </c>
      <c r="U111" s="192">
        <f t="shared" si="128"/>
        <v>15000</v>
      </c>
      <c r="V111" s="192">
        <f t="shared" si="128"/>
        <v>15000</v>
      </c>
      <c r="W111" s="192">
        <f t="shared" si="128"/>
        <v>15000</v>
      </c>
      <c r="X111" s="192">
        <f t="shared" si="128"/>
        <v>15000</v>
      </c>
      <c r="Y111" s="192">
        <f t="shared" si="128"/>
        <v>15000</v>
      </c>
      <c r="Z111" s="192">
        <f t="shared" si="128"/>
        <v>15000</v>
      </c>
      <c r="AA111" s="192">
        <f t="shared" si="128"/>
        <v>15000</v>
      </c>
      <c r="AB111" s="192">
        <f t="shared" si="128"/>
        <v>15000</v>
      </c>
      <c r="AC111" s="192">
        <f t="shared" si="128"/>
        <v>15000</v>
      </c>
      <c r="AD111" s="193">
        <f t="shared" si="128"/>
        <v>15000</v>
      </c>
      <c r="AE111" s="216"/>
      <c r="AF111" s="216"/>
    </row>
    <row r="112" spans="1:38" ht="30" customHeight="1">
      <c r="A112" s="38" t="s">
        <v>24</v>
      </c>
      <c r="B112" s="6" t="s">
        <v>25</v>
      </c>
      <c r="C112" s="41">
        <v>20000</v>
      </c>
      <c r="D112" s="413" t="s">
        <v>26</v>
      </c>
      <c r="E112" s="414"/>
      <c r="F112" s="307">
        <v>60000</v>
      </c>
      <c r="G112" s="192">
        <v>60000</v>
      </c>
      <c r="H112" s="192">
        <v>60000</v>
      </c>
      <c r="I112" s="192">
        <v>60000</v>
      </c>
      <c r="J112" s="192">
        <v>60000</v>
      </c>
      <c r="K112" s="192">
        <v>60000</v>
      </c>
      <c r="L112" s="192">
        <v>60000</v>
      </c>
      <c r="M112" s="192">
        <v>60000</v>
      </c>
      <c r="N112" s="192">
        <v>60000</v>
      </c>
      <c r="O112" s="192">
        <v>60000</v>
      </c>
      <c r="P112" s="192">
        <v>60000</v>
      </c>
      <c r="Q112" s="192">
        <v>60000</v>
      </c>
      <c r="R112" s="304">
        <v>60000</v>
      </c>
      <c r="S112" s="226">
        <v>60000</v>
      </c>
      <c r="T112" s="192">
        <v>60000</v>
      </c>
      <c r="U112" s="192">
        <v>60000</v>
      </c>
      <c r="V112" s="192">
        <v>60000</v>
      </c>
      <c r="W112" s="192">
        <v>60000</v>
      </c>
      <c r="X112" s="192">
        <v>60000</v>
      </c>
      <c r="Y112" s="192">
        <v>60000</v>
      </c>
      <c r="Z112" s="192">
        <v>60000</v>
      </c>
      <c r="AA112" s="192">
        <v>60000</v>
      </c>
      <c r="AB112" s="192">
        <v>60000</v>
      </c>
      <c r="AC112" s="192">
        <v>60000</v>
      </c>
      <c r="AD112" s="193">
        <v>60000</v>
      </c>
      <c r="AE112" s="216"/>
      <c r="AF112" s="216"/>
    </row>
    <row r="113" spans="1:33" ht="30" customHeight="1">
      <c r="A113" s="38" t="s">
        <v>27</v>
      </c>
      <c r="B113" s="408"/>
      <c r="C113" s="413"/>
      <c r="D113" s="413"/>
      <c r="E113" s="414"/>
      <c r="F113" s="307">
        <v>15000</v>
      </c>
      <c r="G113" s="192">
        <v>15000</v>
      </c>
      <c r="H113" s="192">
        <v>15000</v>
      </c>
      <c r="I113" s="192">
        <v>15000</v>
      </c>
      <c r="J113" s="192">
        <v>15000</v>
      </c>
      <c r="K113" s="192">
        <v>15000</v>
      </c>
      <c r="L113" s="192">
        <v>15000</v>
      </c>
      <c r="M113" s="192">
        <v>15000</v>
      </c>
      <c r="N113" s="192">
        <v>15000</v>
      </c>
      <c r="O113" s="192">
        <v>15000</v>
      </c>
      <c r="P113" s="192">
        <v>15000</v>
      </c>
      <c r="Q113" s="192">
        <v>15000</v>
      </c>
      <c r="R113" s="304">
        <v>15000</v>
      </c>
      <c r="S113" s="226">
        <v>15000</v>
      </c>
      <c r="T113" s="192">
        <v>15000</v>
      </c>
      <c r="U113" s="192">
        <v>15000</v>
      </c>
      <c r="V113" s="192">
        <v>15000</v>
      </c>
      <c r="W113" s="192">
        <v>15000</v>
      </c>
      <c r="X113" s="192">
        <v>15000</v>
      </c>
      <c r="Y113" s="192">
        <v>15000</v>
      </c>
      <c r="Z113" s="192">
        <v>15000</v>
      </c>
      <c r="AA113" s="192">
        <v>15000</v>
      </c>
      <c r="AB113" s="192">
        <v>15000</v>
      </c>
      <c r="AC113" s="192">
        <v>15000</v>
      </c>
      <c r="AD113" s="193">
        <v>15000</v>
      </c>
      <c r="AE113" s="216"/>
      <c r="AF113" s="216"/>
    </row>
    <row r="114" spans="1:33" ht="30" customHeight="1">
      <c r="A114" s="38" t="s">
        <v>28</v>
      </c>
      <c r="B114" s="7"/>
      <c r="C114" s="8"/>
      <c r="D114" s="8"/>
      <c r="E114" s="309"/>
      <c r="F114" s="308" t="s">
        <v>29</v>
      </c>
      <c r="G114" s="192"/>
      <c r="H114" s="192">
        <v>50000</v>
      </c>
      <c r="I114" s="192"/>
      <c r="J114" s="192"/>
      <c r="K114" s="192"/>
      <c r="L114" s="192">
        <v>50000</v>
      </c>
      <c r="M114" s="192"/>
      <c r="N114" s="192"/>
      <c r="O114" s="192"/>
      <c r="P114" s="192"/>
      <c r="Q114" s="192">
        <v>50000</v>
      </c>
      <c r="R114" s="304"/>
      <c r="S114" s="226"/>
      <c r="T114" s="192">
        <v>50000</v>
      </c>
      <c r="U114" s="192"/>
      <c r="V114" s="192"/>
      <c r="W114" s="192"/>
      <c r="X114" s="192">
        <v>50000</v>
      </c>
      <c r="Y114" s="192"/>
      <c r="Z114" s="192"/>
      <c r="AA114" s="192"/>
      <c r="AB114" s="192"/>
      <c r="AC114" s="192">
        <v>50000</v>
      </c>
      <c r="AD114" s="193"/>
      <c r="AE114" s="216"/>
      <c r="AF114" s="216"/>
    </row>
    <row r="115" spans="1:33" ht="30" customHeight="1">
      <c r="A115" s="38" t="s">
        <v>30</v>
      </c>
      <c r="B115" s="408"/>
      <c r="C115" s="413"/>
      <c r="D115" s="413"/>
      <c r="E115" s="414"/>
      <c r="F115" s="307"/>
      <c r="G115" s="192">
        <v>50000</v>
      </c>
      <c r="H115" s="192">
        <v>50000</v>
      </c>
      <c r="I115" s="192">
        <v>50000</v>
      </c>
      <c r="J115" s="192">
        <v>50000</v>
      </c>
      <c r="K115" s="192">
        <v>50000</v>
      </c>
      <c r="L115" s="192">
        <v>50000</v>
      </c>
      <c r="M115" s="192">
        <v>50000</v>
      </c>
      <c r="N115" s="192">
        <v>50000</v>
      </c>
      <c r="O115" s="192">
        <v>50000</v>
      </c>
      <c r="P115" s="192">
        <v>50000</v>
      </c>
      <c r="Q115" s="192">
        <v>50000</v>
      </c>
      <c r="R115" s="304">
        <v>50000</v>
      </c>
      <c r="S115" s="226">
        <v>50000</v>
      </c>
      <c r="T115" s="192">
        <v>50000</v>
      </c>
      <c r="U115" s="192">
        <v>50000</v>
      </c>
      <c r="V115" s="192">
        <v>50000</v>
      </c>
      <c r="W115" s="192">
        <v>50000</v>
      </c>
      <c r="X115" s="192">
        <v>50000</v>
      </c>
      <c r="Y115" s="192">
        <v>50000</v>
      </c>
      <c r="Z115" s="192">
        <v>50000</v>
      </c>
      <c r="AA115" s="192">
        <v>50000</v>
      </c>
      <c r="AB115" s="192">
        <v>50000</v>
      </c>
      <c r="AC115" s="192">
        <v>50000</v>
      </c>
      <c r="AD115" s="193">
        <v>50000</v>
      </c>
      <c r="AE115" s="216"/>
      <c r="AF115" s="216"/>
    </row>
    <row r="116" spans="1:33" ht="30" customHeight="1" thickBot="1">
      <c r="A116" s="310" t="s">
        <v>31</v>
      </c>
      <c r="B116" s="415"/>
      <c r="C116" s="416"/>
      <c r="D116" s="416"/>
      <c r="E116" s="417"/>
      <c r="F116" s="307"/>
      <c r="G116" s="192">
        <v>30000</v>
      </c>
      <c r="H116" s="192">
        <v>30000</v>
      </c>
      <c r="I116" s="192">
        <v>30000</v>
      </c>
      <c r="J116" s="192">
        <v>30000</v>
      </c>
      <c r="K116" s="192">
        <v>30000</v>
      </c>
      <c r="L116" s="192">
        <v>30000</v>
      </c>
      <c r="M116" s="192">
        <v>30000</v>
      </c>
      <c r="N116" s="192">
        <v>30000</v>
      </c>
      <c r="O116" s="192">
        <v>30000</v>
      </c>
      <c r="P116" s="192">
        <v>30000</v>
      </c>
      <c r="Q116" s="192">
        <v>30000</v>
      </c>
      <c r="R116" s="304">
        <v>30000</v>
      </c>
      <c r="S116" s="226">
        <v>30000</v>
      </c>
      <c r="T116" s="192">
        <v>30000</v>
      </c>
      <c r="U116" s="192">
        <v>30000</v>
      </c>
      <c r="V116" s="192">
        <v>30000</v>
      </c>
      <c r="W116" s="192">
        <v>30000</v>
      </c>
      <c r="X116" s="192">
        <v>30000</v>
      </c>
      <c r="Y116" s="192">
        <v>30000</v>
      </c>
      <c r="Z116" s="192">
        <v>30000</v>
      </c>
      <c r="AA116" s="192">
        <v>30000</v>
      </c>
      <c r="AB116" s="192">
        <v>30000</v>
      </c>
      <c r="AC116" s="192">
        <v>30000</v>
      </c>
      <c r="AD116" s="193">
        <v>30000</v>
      </c>
      <c r="AE116" s="216"/>
      <c r="AF116" s="216"/>
    </row>
    <row r="117" spans="1:33" s="48" customFormat="1" ht="30" customHeight="1" thickBot="1">
      <c r="A117" s="42"/>
      <c r="B117" s="43"/>
      <c r="C117" s="44"/>
      <c r="D117" s="45"/>
      <c r="E117" s="45"/>
      <c r="F117" s="46">
        <f>SUM(F108:F116)</f>
        <v>393750</v>
      </c>
      <c r="G117" s="47">
        <f>SUM(G108:G116)</f>
        <v>473750</v>
      </c>
      <c r="H117" s="47">
        <f>SUM(H108:H116)</f>
        <v>520000</v>
      </c>
      <c r="I117" s="47">
        <f t="shared" ref="I117:R117" si="129">SUM(I108:I116)</f>
        <v>470000</v>
      </c>
      <c r="J117" s="47">
        <f t="shared" si="129"/>
        <v>470000</v>
      </c>
      <c r="K117" s="47">
        <f t="shared" si="129"/>
        <v>470000</v>
      </c>
      <c r="L117" s="47">
        <f t="shared" si="129"/>
        <v>520000</v>
      </c>
      <c r="M117" s="47">
        <f t="shared" si="129"/>
        <v>470000</v>
      </c>
      <c r="N117" s="47">
        <f t="shared" si="129"/>
        <v>470000</v>
      </c>
      <c r="O117" s="47">
        <f t="shared" si="129"/>
        <v>470000</v>
      </c>
      <c r="P117" s="47">
        <f>SUM(P108:P116)</f>
        <v>470000</v>
      </c>
      <c r="Q117" s="47">
        <f t="shared" si="129"/>
        <v>520000</v>
      </c>
      <c r="R117" s="305">
        <f t="shared" si="129"/>
        <v>470000</v>
      </c>
      <c r="S117" s="46">
        <f>SUM(S108:S116)</f>
        <v>473750</v>
      </c>
      <c r="T117" s="47">
        <f>SUM(T108:T116)</f>
        <v>520000</v>
      </c>
      <c r="U117" s="47">
        <f t="shared" ref="U117:AA117" si="130">SUM(U108:U116)</f>
        <v>470000</v>
      </c>
      <c r="V117" s="47">
        <f t="shared" si="130"/>
        <v>470000</v>
      </c>
      <c r="W117" s="47">
        <f t="shared" si="130"/>
        <v>470000</v>
      </c>
      <c r="X117" s="47">
        <f t="shared" si="130"/>
        <v>520000</v>
      </c>
      <c r="Y117" s="47">
        <f t="shared" si="130"/>
        <v>470000</v>
      </c>
      <c r="Z117" s="47">
        <f t="shared" si="130"/>
        <v>470000</v>
      </c>
      <c r="AA117" s="47">
        <f t="shared" si="130"/>
        <v>470000</v>
      </c>
      <c r="AB117" s="47">
        <f>SUM(AB108:AB116)</f>
        <v>470000</v>
      </c>
      <c r="AC117" s="47">
        <f t="shared" ref="AC117:AD117" si="131">SUM(AC108:AC116)</f>
        <v>520000</v>
      </c>
      <c r="AD117" s="306">
        <f t="shared" si="131"/>
        <v>470000</v>
      </c>
      <c r="AE117" s="240"/>
      <c r="AF117" s="240"/>
      <c r="AG117" s="100"/>
    </row>
    <row r="118" spans="1:33" ht="13.5" thickBot="1"/>
    <row r="119" spans="1:33">
      <c r="A119" s="403" t="s">
        <v>32</v>
      </c>
      <c r="B119" s="399" t="s">
        <v>33</v>
      </c>
      <c r="C119" s="401">
        <v>8000000</v>
      </c>
      <c r="D119" s="49" t="s">
        <v>34</v>
      </c>
      <c r="E119" s="197">
        <v>3</v>
      </c>
      <c r="F119" s="391"/>
      <c r="G119" s="391">
        <f>C119*E119/100/12*(1+E119/12/100)^(E120*12)/((1+E119/100/12)^(E120*12)-1)</f>
        <v>77248.595758712851</v>
      </c>
      <c r="H119" s="391">
        <f>C119*E119/100/12*(1+E119/12/100)^(E120*12)/((1+E119/100/12)^(E120*12)-1)</f>
        <v>77248.595758712851</v>
      </c>
      <c r="I119" s="391">
        <f>C119*E119/100/12*(1+E119/12/100)^(E120*12)/((1+E119/100/12)^(E120*12)-1)</f>
        <v>77248.595758712851</v>
      </c>
      <c r="J119" s="391">
        <f>C119*E119/100/12*(1+E119/12/100)^(E120*12)/((1+E119/100/12)^(E120*12)-1)</f>
        <v>77248.595758712851</v>
      </c>
      <c r="K119" s="391">
        <f>C119*E119/100/12*(1+E119/12/100)^(E120*12)/((1+E119/100/12)^(E120*12)-1)</f>
        <v>77248.595758712851</v>
      </c>
      <c r="L119" s="391">
        <f>C119*E119/100/12*(1+E119/12/100)^(E120*12)/((1+E119/100/12)^(E120*12)-1)</f>
        <v>77248.595758712851</v>
      </c>
      <c r="M119" s="391">
        <f>C119*E119/100/12*(1+E119/12/100)^(E120*12)/((1+E119/100/12)^(E120*12)-1)</f>
        <v>77248.595758712851</v>
      </c>
      <c r="N119" s="391">
        <f>C119*E119/100/12*(1+E119/12/100)^(E120*12)/((1+E119/100/12)^(E120*12)-1)</f>
        <v>77248.595758712851</v>
      </c>
      <c r="O119" s="391">
        <f>C119*E119/100/12*(1+E119/12/100)^(E120*12)/((1+E119/100/12)^(E120*12)-1)</f>
        <v>77248.595758712851</v>
      </c>
      <c r="P119" s="391">
        <f>C119*E119/100/12*(1+E119/12/100)^(E120*12)/((1+E119/100/12)^(E120*12)-1)</f>
        <v>77248.595758712851</v>
      </c>
      <c r="Q119" s="391">
        <f>C119*E119/100/12*(1+E119/12/100)^(E120*12)/((1+E119/100/12)^(E120*12)-1)</f>
        <v>77248.595758712851</v>
      </c>
      <c r="R119" s="389">
        <f>C119*E119/100/12*(1+E119/12/100)^(E120*12)/((1+E119/100/12)^(E120*12)-1)</f>
        <v>77248.595758712851</v>
      </c>
      <c r="S119" s="389">
        <f>C119*E119/100/12*(1+E119/12/100)^(E120*12)/((1+E119/100/12)^(E120*12)-1)</f>
        <v>77248.595758712851</v>
      </c>
      <c r="T119" s="391">
        <f>C119*E119/100/12*(1+E119/12/100)^(E120*12)/((1+E119/100/12)^(E120*12)-1)</f>
        <v>77248.595758712851</v>
      </c>
      <c r="U119" s="391">
        <f>C119*E119/100/12*(1+E119/12/100)^(E120*12)/((1+E119/100/12)^(E120*12)-1)</f>
        <v>77248.595758712851</v>
      </c>
      <c r="V119" s="391">
        <f>C119*E119/100/12*(1+E119/12/100)^(E120*12)/((1+E119/100/12)^(E120*12)-1)</f>
        <v>77248.595758712851</v>
      </c>
      <c r="W119" s="391">
        <f>C119*E119/100/12*(1+E119/12/100)^(E120*12)/((1+E119/100/12)^(E120*12)-1)</f>
        <v>77248.595758712851</v>
      </c>
      <c r="X119" s="391">
        <f>C119*E119/100/12*(1+E119/12/100)^(E120*12)/((1+E119/100/12)^(E120*12)-1)</f>
        <v>77248.595758712851</v>
      </c>
      <c r="Y119" s="391">
        <f>C119*E119/100/12*(1+E119/12/100)^(E120*12)/((1+E119/100/12)^(E120*12)-1)</f>
        <v>77248.595758712851</v>
      </c>
      <c r="Z119" s="391">
        <f>C119*E119/100/12*(1+E119/12/100)^(E120*12)/((1+E119/100/12)^(E120*12)-1)</f>
        <v>77248.595758712851</v>
      </c>
      <c r="AA119" s="391">
        <v>193121</v>
      </c>
      <c r="AB119" s="391">
        <v>193121</v>
      </c>
      <c r="AC119" s="391">
        <v>193121</v>
      </c>
      <c r="AD119" s="391">
        <v>193121</v>
      </c>
      <c r="AE119" s="241"/>
      <c r="AF119" s="241"/>
    </row>
    <row r="120" spans="1:33" ht="13.5" thickBot="1">
      <c r="A120" s="404"/>
      <c r="B120" s="400"/>
      <c r="C120" s="402"/>
      <c r="D120" s="50" t="s">
        <v>35</v>
      </c>
      <c r="E120" s="198">
        <v>10</v>
      </c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0"/>
      <c r="S120" s="390"/>
      <c r="T120" s="392"/>
      <c r="U120" s="392"/>
      <c r="V120" s="392"/>
      <c r="W120" s="392"/>
      <c r="X120" s="392"/>
      <c r="Y120" s="392"/>
      <c r="Z120" s="392"/>
      <c r="AA120" s="392"/>
      <c r="AB120" s="392"/>
      <c r="AC120" s="392"/>
      <c r="AD120" s="392"/>
      <c r="AE120" s="241"/>
      <c r="AF120" s="241"/>
    </row>
    <row r="121" spans="1:33" ht="30" customHeight="1" thickBot="1">
      <c r="A121" s="51"/>
      <c r="B121" s="52"/>
      <c r="C121" s="53"/>
      <c r="D121" s="54"/>
      <c r="E121" s="55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241"/>
      <c r="AF121" s="241"/>
    </row>
    <row r="122" spans="1:33" ht="30" customHeight="1">
      <c r="A122" s="57" t="s">
        <v>36</v>
      </c>
      <c r="B122" s="393" t="s">
        <v>37</v>
      </c>
      <c r="C122" s="394"/>
      <c r="D122" s="394"/>
      <c r="E122" s="395"/>
      <c r="F122" s="194">
        <f>C108</f>
        <v>1000000</v>
      </c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9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9"/>
      <c r="AE122" s="241"/>
      <c r="AF122" s="241"/>
    </row>
    <row r="123" spans="1:33" ht="30" customHeight="1">
      <c r="A123" s="57"/>
      <c r="B123" s="396" t="s">
        <v>38</v>
      </c>
      <c r="C123" s="397"/>
      <c r="D123" s="397"/>
      <c r="E123" s="398"/>
      <c r="F123" s="195">
        <v>1100000</v>
      </c>
      <c r="G123" s="60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9"/>
      <c r="S123" s="60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9"/>
      <c r="AE123" s="241"/>
      <c r="AF123" s="241"/>
    </row>
    <row r="124" spans="1:33" ht="30" customHeight="1">
      <c r="A124" s="57"/>
      <c r="B124" s="396" t="s">
        <v>214</v>
      </c>
      <c r="C124" s="397"/>
      <c r="D124" s="397"/>
      <c r="E124" s="398"/>
      <c r="F124" s="195">
        <v>1872000</v>
      </c>
      <c r="G124" s="60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9"/>
      <c r="S124" s="60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9"/>
      <c r="AE124" s="241"/>
      <c r="AF124" s="241"/>
    </row>
    <row r="125" spans="1:33" ht="30" customHeight="1">
      <c r="A125" s="57"/>
      <c r="B125" s="396" t="s">
        <v>39</v>
      </c>
      <c r="C125" s="397"/>
      <c r="D125" s="397"/>
      <c r="E125" s="398"/>
      <c r="F125" s="195">
        <v>100000</v>
      </c>
      <c r="G125" s="60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9"/>
      <c r="S125" s="60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9"/>
      <c r="AE125" s="241"/>
      <c r="AF125" s="241"/>
    </row>
    <row r="126" spans="1:33" ht="30" customHeight="1">
      <c r="A126" s="61"/>
      <c r="B126" s="426" t="s">
        <v>40</v>
      </c>
      <c r="C126" s="427"/>
      <c r="D126" s="427"/>
      <c r="E126" s="428"/>
      <c r="F126" s="196">
        <v>715000</v>
      </c>
      <c r="G126" s="16"/>
      <c r="H126" s="20"/>
      <c r="I126" s="20"/>
      <c r="J126" s="20"/>
      <c r="K126" s="20"/>
      <c r="L126" s="20"/>
      <c r="M126" s="20"/>
      <c r="N126" s="20"/>
      <c r="O126" s="39"/>
      <c r="P126" s="39"/>
      <c r="Q126" s="39"/>
      <c r="R126" s="40"/>
      <c r="S126" s="16"/>
      <c r="T126" s="20"/>
      <c r="U126" s="20"/>
      <c r="V126" s="20"/>
      <c r="W126" s="20"/>
      <c r="X126" s="20"/>
      <c r="Y126" s="20"/>
      <c r="Z126" s="20"/>
      <c r="AA126" s="39"/>
      <c r="AB126" s="39"/>
      <c r="AC126" s="39"/>
      <c r="AD126" s="40"/>
      <c r="AE126" s="216"/>
      <c r="AF126" s="216"/>
    </row>
    <row r="127" spans="1:33" ht="30" customHeight="1">
      <c r="A127" s="61"/>
      <c r="B127" s="426" t="s">
        <v>41</v>
      </c>
      <c r="C127" s="427"/>
      <c r="D127" s="427"/>
      <c r="E127" s="428"/>
      <c r="F127" s="196">
        <v>2665244</v>
      </c>
      <c r="G127" s="16"/>
      <c r="H127" s="20"/>
      <c r="I127" s="20"/>
      <c r="J127" s="20"/>
      <c r="K127" s="20"/>
      <c r="L127" s="20"/>
      <c r="M127" s="20"/>
      <c r="N127" s="20"/>
      <c r="O127" s="39"/>
      <c r="P127" s="39"/>
      <c r="Q127" s="39"/>
      <c r="R127" s="40"/>
      <c r="S127" s="16"/>
      <c r="T127" s="20"/>
      <c r="U127" s="20"/>
      <c r="V127" s="20"/>
      <c r="W127" s="20"/>
      <c r="X127" s="20"/>
      <c r="Y127" s="20"/>
      <c r="Z127" s="20"/>
      <c r="AA127" s="39"/>
      <c r="AB127" s="39"/>
      <c r="AC127" s="39"/>
      <c r="AD127" s="40"/>
      <c r="AE127" s="216"/>
      <c r="AF127" s="216"/>
    </row>
    <row r="128" spans="1:33" ht="30" customHeight="1" thickBot="1">
      <c r="A128" s="62"/>
      <c r="B128" s="429" t="s">
        <v>215</v>
      </c>
      <c r="C128" s="430"/>
      <c r="D128" s="430"/>
      <c r="E128" s="431"/>
      <c r="F128" s="196">
        <v>700000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22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22"/>
      <c r="AE128" s="216"/>
      <c r="AF128" s="216"/>
    </row>
    <row r="129" spans="1:33" s="48" customFormat="1" ht="22" customHeight="1" thickBot="1">
      <c r="A129" s="432" t="s">
        <v>42</v>
      </c>
      <c r="B129" s="433"/>
      <c r="C129" s="433"/>
      <c r="D129" s="433"/>
      <c r="E129" s="433"/>
      <c r="F129" s="47">
        <f>SUM(F122:F128)</f>
        <v>8152244</v>
      </c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240"/>
      <c r="AF129" s="240"/>
      <c r="AG129" s="100"/>
    </row>
    <row r="130" spans="1:33" ht="30" customHeight="1" thickBot="1">
      <c r="A130" s="63"/>
      <c r="B130" s="64"/>
      <c r="C130" s="65"/>
      <c r="D130" s="66"/>
      <c r="E130" s="66"/>
      <c r="F130" s="67"/>
      <c r="G130" s="67"/>
      <c r="H130" s="67"/>
      <c r="I130" s="67"/>
      <c r="J130" s="67"/>
      <c r="K130" s="67"/>
      <c r="L130" s="67"/>
      <c r="M130" s="67"/>
      <c r="N130" s="67"/>
      <c r="O130" s="68"/>
      <c r="P130" s="68"/>
      <c r="Q130" s="68"/>
      <c r="R130" s="68"/>
      <c r="S130" s="67"/>
      <c r="T130" s="67"/>
      <c r="U130" s="67"/>
      <c r="V130" s="67"/>
      <c r="W130" s="67"/>
      <c r="X130" s="67"/>
      <c r="Y130" s="67"/>
      <c r="Z130" s="67"/>
      <c r="AA130" s="68"/>
      <c r="AB130" s="68"/>
      <c r="AC130" s="68"/>
      <c r="AD130" s="68"/>
      <c r="AE130" s="216"/>
      <c r="AF130" s="216"/>
    </row>
    <row r="131" spans="1:33">
      <c r="A131" s="12"/>
    </row>
  </sheetData>
  <mergeCells count="142">
    <mergeCell ref="AB94:AB95"/>
    <mergeCell ref="AC94:AC95"/>
    <mergeCell ref="AD94:AD95"/>
    <mergeCell ref="S119:S120"/>
    <mergeCell ref="T119:T120"/>
    <mergeCell ref="U119:U120"/>
    <mergeCell ref="V119:V120"/>
    <mergeCell ref="W119:W120"/>
    <mergeCell ref="X119:X120"/>
    <mergeCell ref="Y119:Y120"/>
    <mergeCell ref="Z119:Z120"/>
    <mergeCell ref="AA119:AA120"/>
    <mergeCell ref="AB119:AB120"/>
    <mergeCell ref="AC119:AC120"/>
    <mergeCell ref="AD119:AD120"/>
    <mergeCell ref="Z4:AA4"/>
    <mergeCell ref="U5:U6"/>
    <mergeCell ref="S94:S95"/>
    <mergeCell ref="T94:T95"/>
    <mergeCell ref="U94:U95"/>
    <mergeCell ref="V94:V95"/>
    <mergeCell ref="W94:W95"/>
    <mergeCell ref="X94:X95"/>
    <mergeCell ref="Y94:Y95"/>
    <mergeCell ref="Z94:Z95"/>
    <mergeCell ref="AA94:AA95"/>
    <mergeCell ref="D46:E46"/>
    <mergeCell ref="D48:E48"/>
    <mergeCell ref="D50:E50"/>
    <mergeCell ref="B127:E127"/>
    <mergeCell ref="B128:E128"/>
    <mergeCell ref="A129:E129"/>
    <mergeCell ref="B124:E124"/>
    <mergeCell ref="B125:E125"/>
    <mergeCell ref="B126:E126"/>
    <mergeCell ref="D53:E53"/>
    <mergeCell ref="A59:E59"/>
    <mergeCell ref="A75:E75"/>
    <mergeCell ref="A61:A63"/>
    <mergeCell ref="A28:A55"/>
    <mergeCell ref="B28:C28"/>
    <mergeCell ref="B30:C30"/>
    <mergeCell ref="B31:C31"/>
    <mergeCell ref="D31:E31"/>
    <mergeCell ref="D37:E37"/>
    <mergeCell ref="B42:C42"/>
    <mergeCell ref="D42:E42"/>
    <mergeCell ref="B44:C44"/>
    <mergeCell ref="D44:E44"/>
    <mergeCell ref="D41:E41"/>
    <mergeCell ref="D33:E33"/>
    <mergeCell ref="D26:E26"/>
    <mergeCell ref="D30:E30"/>
    <mergeCell ref="B41:C41"/>
    <mergeCell ref="D40:E40"/>
    <mergeCell ref="D39:E39"/>
    <mergeCell ref="D32:E32"/>
    <mergeCell ref="D29:E29"/>
    <mergeCell ref="D43:E43"/>
    <mergeCell ref="D34:E34"/>
    <mergeCell ref="D36:E36"/>
    <mergeCell ref="D38:E38"/>
    <mergeCell ref="A119:A120"/>
    <mergeCell ref="A93:E93"/>
    <mergeCell ref="A94:A95"/>
    <mergeCell ref="B94:E95"/>
    <mergeCell ref="F94:F95"/>
    <mergeCell ref="G94:G95"/>
    <mergeCell ref="A103:D103"/>
    <mergeCell ref="D111:E111"/>
    <mergeCell ref="D112:E112"/>
    <mergeCell ref="B113:E113"/>
    <mergeCell ref="B115:E115"/>
    <mergeCell ref="B116:E116"/>
    <mergeCell ref="D108:E108"/>
    <mergeCell ref="B109:E109"/>
    <mergeCell ref="B110:E110"/>
    <mergeCell ref="R119:R120"/>
    <mergeCell ref="I119:I120"/>
    <mergeCell ref="J119:J120"/>
    <mergeCell ref="K119:K120"/>
    <mergeCell ref="L119:L120"/>
    <mergeCell ref="M119:M120"/>
    <mergeCell ref="N119:N120"/>
    <mergeCell ref="B122:E122"/>
    <mergeCell ref="B123:E123"/>
    <mergeCell ref="O119:O120"/>
    <mergeCell ref="P119:P120"/>
    <mergeCell ref="Q119:Q120"/>
    <mergeCell ref="F119:F120"/>
    <mergeCell ref="G119:G120"/>
    <mergeCell ref="H119:H120"/>
    <mergeCell ref="B119:B120"/>
    <mergeCell ref="C119:C120"/>
    <mergeCell ref="A1:B1"/>
    <mergeCell ref="N4:O4"/>
    <mergeCell ref="B90:E90"/>
    <mergeCell ref="A57:E57"/>
    <mergeCell ref="B55:C55"/>
    <mergeCell ref="D55:E55"/>
    <mergeCell ref="A77:A79"/>
    <mergeCell ref="D47:E47"/>
    <mergeCell ref="A20:C27"/>
    <mergeCell ref="D20:E20"/>
    <mergeCell ref="D27:E27"/>
    <mergeCell ref="D28:E28"/>
    <mergeCell ref="D49:E49"/>
    <mergeCell ref="B51:C51"/>
    <mergeCell ref="D51:E51"/>
    <mergeCell ref="B37:C37"/>
    <mergeCell ref="D24:E24"/>
    <mergeCell ref="D22:E22"/>
    <mergeCell ref="D9:E9"/>
    <mergeCell ref="D10:E10"/>
    <mergeCell ref="D23:E23"/>
    <mergeCell ref="D18:E18"/>
    <mergeCell ref="D19:E19"/>
    <mergeCell ref="I5:I6"/>
    <mergeCell ref="AE31:AE40"/>
    <mergeCell ref="AE45:AE54"/>
    <mergeCell ref="AE99:AE100"/>
    <mergeCell ref="D21:E21"/>
    <mergeCell ref="O94:O95"/>
    <mergeCell ref="P94:P95"/>
    <mergeCell ref="Q94:Q95"/>
    <mergeCell ref="H94:H95"/>
    <mergeCell ref="I94:I95"/>
    <mergeCell ref="J94:J95"/>
    <mergeCell ref="K94:K95"/>
    <mergeCell ref="A91:E91"/>
    <mergeCell ref="A65:A67"/>
    <mergeCell ref="A81:A83"/>
    <mergeCell ref="D52:E52"/>
    <mergeCell ref="D54:E54"/>
    <mergeCell ref="R94:R95"/>
    <mergeCell ref="L94:L95"/>
    <mergeCell ref="M94:M95"/>
    <mergeCell ref="N94:N95"/>
    <mergeCell ref="B45:C45"/>
    <mergeCell ref="D45:E45"/>
    <mergeCell ref="D25:E25"/>
    <mergeCell ref="D35:E35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4F8C-66A3-284D-A3F9-A8D449407A45}">
  <dimension ref="B1:C37"/>
  <sheetViews>
    <sheetView workbookViewId="0">
      <selection activeCell="C54" sqref="C54"/>
    </sheetView>
  </sheetViews>
  <sheetFormatPr defaultColWidth="11.453125" defaultRowHeight="13"/>
  <cols>
    <col min="3" max="3" width="38.81640625" bestFit="1" customWidth="1"/>
    <col min="4" max="4" width="10.36328125" bestFit="1" customWidth="1"/>
  </cols>
  <sheetData>
    <row r="1" spans="2:3" ht="41">
      <c r="B1" s="208" t="s">
        <v>114</v>
      </c>
    </row>
    <row r="2" spans="2:3">
      <c r="B2" s="209" t="s">
        <v>115</v>
      </c>
      <c r="C2" s="209" t="s">
        <v>106</v>
      </c>
    </row>
    <row r="3" spans="2:3">
      <c r="B3" s="209" t="s">
        <v>116</v>
      </c>
      <c r="C3" t="s">
        <v>117</v>
      </c>
    </row>
    <row r="4" spans="2:3">
      <c r="B4" s="454" t="s">
        <v>118</v>
      </c>
      <c r="C4" t="s">
        <v>119</v>
      </c>
    </row>
    <row r="5" spans="2:3">
      <c r="B5" s="454"/>
      <c r="C5" t="s">
        <v>120</v>
      </c>
    </row>
    <row r="6" spans="2:3">
      <c r="B6" s="454" t="s">
        <v>121</v>
      </c>
      <c r="C6" t="s">
        <v>122</v>
      </c>
    </row>
    <row r="7" spans="2:3">
      <c r="B7" s="454"/>
      <c r="C7" t="s">
        <v>123</v>
      </c>
    </row>
    <row r="8" spans="2:3">
      <c r="B8" s="209" t="s">
        <v>124</v>
      </c>
      <c r="C8" t="s">
        <v>125</v>
      </c>
    </row>
    <row r="9" spans="2:3">
      <c r="B9" s="209" t="s">
        <v>126</v>
      </c>
      <c r="C9" t="s">
        <v>127</v>
      </c>
    </row>
    <row r="10" spans="2:3">
      <c r="B10" s="209" t="s">
        <v>128</v>
      </c>
      <c r="C10" t="s">
        <v>129</v>
      </c>
    </row>
    <row r="11" spans="2:3">
      <c r="B11" s="454" t="s">
        <v>130</v>
      </c>
      <c r="C11" t="s">
        <v>131</v>
      </c>
    </row>
    <row r="12" spans="2:3">
      <c r="B12" s="454"/>
      <c r="C12" t="s">
        <v>132</v>
      </c>
    </row>
    <row r="13" spans="2:3">
      <c r="B13" s="454"/>
      <c r="C13" t="s">
        <v>133</v>
      </c>
    </row>
    <row r="14" spans="2:3">
      <c r="B14" s="454"/>
      <c r="C14" t="s">
        <v>134</v>
      </c>
    </row>
    <row r="15" spans="2:3">
      <c r="B15" s="454"/>
      <c r="C15" t="s">
        <v>135</v>
      </c>
    </row>
    <row r="16" spans="2:3">
      <c r="B16" s="209" t="s">
        <v>136</v>
      </c>
      <c r="C16" t="s">
        <v>137</v>
      </c>
    </row>
    <row r="17" spans="2:3">
      <c r="B17" s="209" t="s">
        <v>138</v>
      </c>
      <c r="C17" t="s">
        <v>139</v>
      </c>
    </row>
    <row r="18" spans="2:3">
      <c r="B18" s="209" t="s">
        <v>140</v>
      </c>
      <c r="C18" t="s">
        <v>141</v>
      </c>
    </row>
    <row r="19" spans="2:3">
      <c r="B19" s="209" t="s">
        <v>142</v>
      </c>
      <c r="C19" t="s">
        <v>143</v>
      </c>
    </row>
    <row r="20" spans="2:3">
      <c r="B20" s="209" t="s">
        <v>144</v>
      </c>
      <c r="C20" t="s">
        <v>145</v>
      </c>
    </row>
    <row r="21" spans="2:3">
      <c r="B21" s="209" t="s">
        <v>146</v>
      </c>
      <c r="C21" t="s">
        <v>147</v>
      </c>
    </row>
    <row r="22" spans="2:3">
      <c r="B22" s="209" t="s">
        <v>148</v>
      </c>
      <c r="C22" t="s">
        <v>149</v>
      </c>
    </row>
    <row r="23" spans="2:3">
      <c r="B23" s="454" t="s">
        <v>150</v>
      </c>
      <c r="C23" t="s">
        <v>151</v>
      </c>
    </row>
    <row r="24" spans="2:3">
      <c r="B24" s="454"/>
      <c r="C24" t="s">
        <v>152</v>
      </c>
    </row>
    <row r="25" spans="2:3">
      <c r="B25" s="454"/>
      <c r="C25" t="s">
        <v>153</v>
      </c>
    </row>
    <row r="26" spans="2:3">
      <c r="B26" s="454"/>
      <c r="C26" t="s">
        <v>154</v>
      </c>
    </row>
    <row r="27" spans="2:3">
      <c r="B27" s="454"/>
      <c r="C27" t="s">
        <v>155</v>
      </c>
    </row>
    <row r="28" spans="2:3">
      <c r="B28" s="454"/>
      <c r="C28" t="s">
        <v>156</v>
      </c>
    </row>
    <row r="29" spans="2:3">
      <c r="B29" s="454"/>
      <c r="C29" t="s">
        <v>157</v>
      </c>
    </row>
    <row r="30" spans="2:3">
      <c r="B30" s="209" t="s">
        <v>158</v>
      </c>
      <c r="C30" t="s">
        <v>159</v>
      </c>
    </row>
    <row r="31" spans="2:3">
      <c r="B31" s="209" t="s">
        <v>160</v>
      </c>
      <c r="C31" t="s">
        <v>161</v>
      </c>
    </row>
    <row r="32" spans="2:3">
      <c r="B32" s="454" t="s">
        <v>162</v>
      </c>
      <c r="C32" t="s">
        <v>163</v>
      </c>
    </row>
    <row r="33" spans="2:3">
      <c r="B33" s="454"/>
      <c r="C33" t="s">
        <v>164</v>
      </c>
    </row>
    <row r="34" spans="2:3">
      <c r="B34" s="454"/>
      <c r="C34" t="s">
        <v>165</v>
      </c>
    </row>
    <row r="35" spans="2:3">
      <c r="B35" s="454" t="s">
        <v>166</v>
      </c>
      <c r="C35" t="s">
        <v>167</v>
      </c>
    </row>
    <row r="36" spans="2:3">
      <c r="B36" s="454"/>
      <c r="C36" t="s">
        <v>168</v>
      </c>
    </row>
    <row r="37" spans="2:3">
      <c r="B37" s="209" t="s">
        <v>169</v>
      </c>
      <c r="C37" s="210">
        <v>0.02</v>
      </c>
    </row>
  </sheetData>
  <mergeCells count="6">
    <mergeCell ref="B35:B36"/>
    <mergeCell ref="B4:B5"/>
    <mergeCell ref="B6:B7"/>
    <mergeCell ref="B11:B15"/>
    <mergeCell ref="B23:B29"/>
    <mergeCell ref="B32:B3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髙橋作成　収支予測（仮）</vt:lpstr>
      <vt:lpstr>加算一覧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リュウイチ タカハシ</cp:lastModifiedBy>
  <cp:lastPrinted>2020-06-06T08:49:50Z</cp:lastPrinted>
  <dcterms:created xsi:type="dcterms:W3CDTF">2006-07-31T06:09:31Z</dcterms:created>
  <dcterms:modified xsi:type="dcterms:W3CDTF">2026-04-15T03:13:30Z</dcterms:modified>
</cp:coreProperties>
</file>